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C:\Users\guittet\Desktop\"/>
    </mc:Choice>
  </mc:AlternateContent>
  <xr:revisionPtr revIDLastSave="0" documentId="13_ncr:1_{F7791215-4BEC-480C-9281-E30C1E23D249}" xr6:coauthVersionLast="47" xr6:coauthVersionMax="47" xr10:uidLastSave="{00000000-0000-0000-0000-000000000000}"/>
  <bookViews>
    <workbookView xWindow="-120" yWindow="-120" windowWidth="29040" windowHeight="15840" activeTab="2" xr2:uid="{00000000-000D-0000-FFFF-FFFF00000000}"/>
  </bookViews>
  <sheets>
    <sheet name="Sélection de l'ECS de base" sheetId="5" r:id="rId1"/>
    <sheet name="Feuil6" sheetId="6" state="hidden" r:id="rId2"/>
    <sheet name="Seuil bilan carbone" sheetId="1" r:id="rId3"/>
    <sheet name="Feuil1" sheetId="8" state="hidden" r:id="rId4"/>
    <sheet name="Seuil quantité d'argent" sheetId="2" r:id="rId5"/>
    <sheet name="Taux de contenu recyclé" sheetId="3" r:id="rId6"/>
    <sheet name="Teneur en plomb dans le module " sheetId="9"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1" l="1"/>
  <c r="D31" i="9"/>
  <c r="D32" i="9"/>
  <c r="D33" i="9"/>
  <c r="D79" i="9" s="1"/>
  <c r="D34" i="9"/>
  <c r="D81" i="9" s="1"/>
  <c r="D35" i="9"/>
  <c r="D85" i="9" s="1"/>
  <c r="D36" i="9"/>
  <c r="D37" i="9"/>
  <c r="D38" i="9"/>
  <c r="D39" i="9"/>
  <c r="D30" i="9"/>
  <c r="D28" i="3"/>
  <c r="D29" i="3"/>
  <c r="D30" i="3"/>
  <c r="D31" i="3"/>
  <c r="D32" i="3"/>
  <c r="D46" i="3" s="1"/>
  <c r="D33" i="3"/>
  <c r="D34" i="3"/>
  <c r="D35" i="3"/>
  <c r="D36" i="3"/>
  <c r="D27" i="3"/>
  <c r="D24" i="3"/>
  <c r="D98" i="3"/>
  <c r="D91" i="3"/>
  <c r="D84" i="3"/>
  <c r="G33" i="1"/>
  <c r="H33" i="1" s="1"/>
  <c r="D38" i="2"/>
  <c r="D78" i="2" s="1"/>
  <c r="D55" i="2"/>
  <c r="J41" i="1"/>
  <c r="D62" i="3" l="1"/>
  <c r="D64" i="3" s="1"/>
  <c r="D69" i="3"/>
  <c r="D71" i="3" s="1"/>
  <c r="D54" i="3"/>
  <c r="D76" i="3"/>
  <c r="D78" i="3" s="1"/>
  <c r="D65" i="2"/>
  <c r="D71" i="2" s="1"/>
  <c r="D71" i="1"/>
  <c r="D83" i="9"/>
  <c r="D68" i="9"/>
  <c r="D58" i="9"/>
  <c r="F86" i="2"/>
  <c r="F60" i="1"/>
  <c r="D48" i="3"/>
  <c r="D86" i="3"/>
  <c r="D100" i="3"/>
  <c r="D93" i="3"/>
  <c r="R102" i="1"/>
  <c r="R107" i="1"/>
  <c r="R105" i="1"/>
  <c r="R104" i="1"/>
  <c r="N106" i="1"/>
  <c r="N105" i="1"/>
  <c r="N101" i="1"/>
  <c r="R100" i="1" s="1"/>
  <c r="P37" i="3" s="1"/>
  <c r="P85" i="3"/>
  <c r="P97" i="3"/>
  <c r="P99" i="3" s="1"/>
  <c r="P90" i="3"/>
  <c r="P92" i="3" s="1"/>
  <c r="P83" i="3"/>
  <c r="P75" i="3"/>
  <c r="P77" i="3" s="1"/>
  <c r="P68" i="3"/>
  <c r="P70" i="3" s="1"/>
  <c r="P61" i="3"/>
  <c r="P63" i="3" s="1"/>
  <c r="P53" i="3"/>
  <c r="P45" i="3"/>
  <c r="P47" i="3" s="1"/>
  <c r="P35" i="3"/>
  <c r="P34" i="3"/>
  <c r="P31" i="3"/>
  <c r="P30" i="3"/>
  <c r="G34" i="1"/>
  <c r="G29" i="1"/>
  <c r="G28" i="1"/>
  <c r="D79" i="1" l="1"/>
  <c r="D40" i="9"/>
  <c r="D37" i="3"/>
  <c r="D40" i="2"/>
  <c r="D74" i="9"/>
  <c r="D87" i="9" s="1"/>
  <c r="D93" i="9" s="1"/>
  <c r="F79" i="1"/>
  <c r="E93" i="9" l="1"/>
  <c r="D27" i="9"/>
  <c r="D31" i="2"/>
  <c r="D32" i="2"/>
  <c r="D33" i="2"/>
  <c r="D34" i="2"/>
  <c r="D35" i="2"/>
  <c r="D36" i="2"/>
  <c r="D37" i="2"/>
  <c r="D76" i="2" s="1"/>
  <c r="D80" i="2" s="1"/>
  <c r="D87" i="2" s="1"/>
  <c r="D39" i="2"/>
  <c r="D30" i="2"/>
  <c r="D27" i="2"/>
  <c r="N56" i="9"/>
  <c r="N41" i="9"/>
  <c r="N45" i="9" s="1"/>
  <c r="N36" i="9"/>
  <c r="N25" i="9"/>
  <c r="N22" i="9"/>
  <c r="N26" i="2"/>
  <c r="N22" i="2"/>
  <c r="N72" i="1"/>
  <c r="R99" i="1"/>
  <c r="N25" i="2" s="1"/>
  <c r="P29" i="3" s="1"/>
  <c r="R98" i="1"/>
  <c r="N24" i="2" s="1"/>
  <c r="P28" i="3" s="1"/>
  <c r="R95" i="1"/>
  <c r="P24" i="3" s="1"/>
  <c r="N95" i="1"/>
  <c r="N98" i="1"/>
  <c r="N99" i="1"/>
  <c r="N24" i="9" l="1"/>
  <c r="E87" i="2"/>
  <c r="F87" i="2" s="1"/>
  <c r="D93" i="2" s="1"/>
  <c r="E93" i="2" s="1"/>
  <c r="N21" i="2"/>
  <c r="N21" i="9"/>
  <c r="N60" i="9"/>
  <c r="M66" i="9" s="1"/>
  <c r="O76" i="1" l="1"/>
  <c r="P76" i="1" s="1"/>
  <c r="Q76" i="1" s="1"/>
  <c r="R76" i="1" s="1"/>
  <c r="S76" i="1" s="1"/>
  <c r="O72" i="1"/>
  <c r="O71" i="1"/>
  <c r="P71" i="1" s="1"/>
  <c r="Q71" i="1" s="1"/>
  <c r="R71" i="1" s="1"/>
  <c r="S71" i="1" s="1"/>
  <c r="O77" i="1"/>
  <c r="O56" i="1"/>
  <c r="O55" i="1"/>
  <c r="P55" i="1" s="1"/>
  <c r="Q55" i="1" s="1"/>
  <c r="R55" i="1" s="1"/>
  <c r="S55" i="1" s="1"/>
  <c r="O51" i="1"/>
  <c r="P51" i="1" s="1"/>
  <c r="Q51" i="1" s="1"/>
  <c r="R51" i="1" s="1"/>
  <c r="S51" i="1" s="1"/>
  <c r="O46" i="1"/>
  <c r="O45" i="1"/>
  <c r="P45" i="1" s="1"/>
  <c r="Q45" i="1" s="1"/>
  <c r="R45" i="1" s="1"/>
  <c r="S45" i="1" s="1"/>
  <c r="O41" i="1"/>
  <c r="P41" i="1" s="1"/>
  <c r="Q41" i="1" s="1"/>
  <c r="R41" i="1" s="1"/>
  <c r="S41" i="1" s="1"/>
  <c r="P40" i="1"/>
  <c r="Q40" i="1" s="1"/>
  <c r="R40" i="1" s="1"/>
  <c r="S40" i="1" s="1"/>
  <c r="P19" i="1"/>
  <c r="P29" i="1" s="1"/>
  <c r="S18" i="1"/>
  <c r="T18" i="1"/>
  <c r="R18" i="1"/>
  <c r="P72" i="1" l="1"/>
  <c r="Q72" i="1" s="1"/>
  <c r="R72" i="1" s="1"/>
  <c r="S72" i="1" s="1"/>
  <c r="T72" i="1"/>
  <c r="P77" i="1"/>
  <c r="Q77" i="1" s="1"/>
  <c r="R77" i="1" s="1"/>
  <c r="S77" i="1" s="1"/>
  <c r="O29" i="1"/>
  <c r="T51" i="1"/>
  <c r="N62" i="1" s="1"/>
  <c r="P46" i="1"/>
  <c r="Q46" i="1" s="1"/>
  <c r="R46" i="1" s="1"/>
  <c r="S46" i="1" s="1"/>
  <c r="T41" i="1"/>
  <c r="P56" i="1"/>
  <c r="Q56" i="1" s="1"/>
  <c r="R56" i="1" s="1"/>
  <c r="S56" i="1" s="1"/>
  <c r="S19" i="1"/>
  <c r="Q19" i="1"/>
  <c r="Q29" i="1" s="1"/>
  <c r="R97" i="1" s="1"/>
  <c r="R19" i="1"/>
  <c r="R29" i="1" s="1"/>
  <c r="N97" i="1" s="1"/>
  <c r="T19" i="1"/>
  <c r="N23" i="9" l="1"/>
  <c r="N23" i="2"/>
  <c r="P27" i="3" s="1"/>
  <c r="N60" i="1"/>
  <c r="N100" i="1"/>
  <c r="N117" i="1" s="1"/>
  <c r="R117" i="1"/>
  <c r="N81" i="1"/>
  <c r="T77" i="1"/>
  <c r="T46" i="1"/>
  <c r="N61" i="1" s="1"/>
  <c r="T56" i="1"/>
  <c r="N63" i="1" s="1"/>
  <c r="N82" i="1" l="1"/>
  <c r="N108" i="1"/>
  <c r="N86" i="1"/>
  <c r="N65" i="1"/>
  <c r="F31" i="1"/>
  <c r="F27" i="1"/>
  <c r="J32" i="1" l="1"/>
  <c r="O63" i="2"/>
  <c r="N42" i="2"/>
  <c r="N37" i="2"/>
  <c r="N45" i="2" l="1"/>
  <c r="N55" i="2"/>
  <c r="M64" i="2" l="1"/>
  <c r="D52" i="3"/>
  <c r="P51" i="3"/>
  <c r="P55" i="3" s="1"/>
  <c r="P106" i="3" s="1"/>
  <c r="N64" i="2"/>
  <c r="D56" i="3" l="1"/>
  <c r="D107" i="3" s="1"/>
  <c r="E107" i="3" s="1"/>
  <c r="O64" i="2"/>
  <c r="M72" i="2" s="1"/>
</calcChain>
</file>

<file path=xl/sharedStrings.xml><?xml version="1.0" encoding="utf-8"?>
<sst xmlns="http://schemas.openxmlformats.org/spreadsheetml/2006/main" count="692" uniqueCount="234">
  <si>
    <t>Guide d'évaluation des critères d'éco-modulation SOREN</t>
  </si>
  <si>
    <t xml:space="preserve">Pour sélectionner l'ECS à retenir : </t>
  </si>
  <si>
    <t xml:space="preserve">ET </t>
  </si>
  <si>
    <t>G (kg CO2éq/KWc) = Moyenne ( G Puissances indiquées (Kg CO2éq/KWc))</t>
  </si>
  <si>
    <t xml:space="preserve">
</t>
  </si>
  <si>
    <t xml:space="preserve"> Les ECS à prendre en compte sont celles qui répondent aux critères de validité ci-dessous : </t>
  </si>
  <si>
    <t>xc</t>
  </si>
  <si>
    <t>sq</t>
  </si>
  <si>
    <t xml:space="preserve">Critère 1: Seuil bilan carbone ==&gt; Il s'agit de la moyenne des valeurs bilan carbone de l'ECS retenue </t>
  </si>
  <si>
    <t xml:space="preserve">Critère 4: Teneur en plomb dans le module ==&gt; il s'agit du plomb contenu dans le module figurant dans l'ECS retenue </t>
  </si>
  <si>
    <t xml:space="preserve">MxxxN-60 -  (500 W à 525 W) </t>
  </si>
  <si>
    <t>Puissance Module (0/+3%)</t>
  </si>
  <si>
    <t>Resultat</t>
  </si>
  <si>
    <t>G(kgCO2éq/KWc)</t>
  </si>
  <si>
    <t xml:space="preserve">Référence de module </t>
  </si>
  <si>
    <t>Critère 1 : Seuil bilan carbone de l'ECS retenue</t>
  </si>
  <si>
    <t xml:space="preserve">Date de début de validité </t>
  </si>
  <si>
    <t xml:space="preserve">Date de fin de validité </t>
  </si>
  <si>
    <t xml:space="preserve">Date de demande de l'attestation </t>
  </si>
  <si>
    <t xml:space="preserve">MxxxN-54 -  (300 W à 325 W) </t>
  </si>
  <si>
    <t xml:space="preserve">MxxxN-72 -  (600 W à 630 W) </t>
  </si>
  <si>
    <t xml:space="preserve">MxxxN-66-  (400 W à 425 W) </t>
  </si>
  <si>
    <t xml:space="preserve">Exemple 1:  </t>
  </si>
  <si>
    <t xml:space="preserve">Exemple 2:  </t>
  </si>
  <si>
    <t>Régles à appliquer</t>
  </si>
  <si>
    <t>- Validation dans le cadre des IEC</t>
  </si>
  <si>
    <t xml:space="preserve">- La seule fourniture des datasheets pour l'extension des puissances n'est pas recevable </t>
  </si>
  <si>
    <t>- Preuves de la production des puissances élévées (Résultat des mesures de puissance sur un mois au choix de CERTISOLIS)</t>
  </si>
  <si>
    <r>
      <t>1.Plage de puissance :</t>
    </r>
    <r>
      <rPr>
        <sz val="11"/>
        <color theme="1"/>
        <rFont val="Arial"/>
        <family val="2"/>
      </rPr>
      <t xml:space="preserve"> L'extension de la plage de puissance doit etre justifiée techniquement : </t>
    </r>
  </si>
  <si>
    <t xml:space="preserve">Exemple : </t>
  </si>
  <si>
    <t>Critère 2 : Seuil quantité d'argent</t>
  </si>
  <si>
    <t>ECS retenue</t>
  </si>
  <si>
    <t>m²</t>
  </si>
  <si>
    <t xml:space="preserve">min </t>
  </si>
  <si>
    <t xml:space="preserve">max </t>
  </si>
  <si>
    <t>Puissance cellule en Wc</t>
  </si>
  <si>
    <t>Quantité d'argent (mg /Wc)</t>
  </si>
  <si>
    <t xml:space="preserve">Largeur de la cellule </t>
  </si>
  <si>
    <t xml:space="preserve">Longueur de la cellule </t>
  </si>
  <si>
    <t>mm</t>
  </si>
  <si>
    <t xml:space="preserve">Surface cellule </t>
  </si>
  <si>
    <t xml:space="preserve">2. Reporter les dimensions de la cellule dans les cases ci-dessous </t>
  </si>
  <si>
    <t xml:space="preserve">3. Reporter les puissances max et min de la datasheet </t>
  </si>
  <si>
    <t>1. Une fois la cellule identifiée, rechercher la quantité totale d'argent qu'elle contient</t>
  </si>
  <si>
    <t xml:space="preserve">Proportion d'argent dans la pate </t>
  </si>
  <si>
    <t>kg/m² cellule</t>
  </si>
  <si>
    <t xml:space="preserve">Quantité d'argent en face avant </t>
  </si>
  <si>
    <t>Pour chaque pâte d'argent apposée sur la cellule, rechercher dans sa fiche technique la proportion d'argent contenue dans la pâte. C'est la teneur maximale qui est retenue dans la plage indiquée.</t>
  </si>
  <si>
    <t xml:space="preserve">Quantité de la pate de métallisation en face avant </t>
  </si>
  <si>
    <t>Quantité de la pate de métallisation en face arrière</t>
  </si>
  <si>
    <t>Quantité d'argent en face arrière</t>
  </si>
  <si>
    <t xml:space="preserve">Si plusieurs pâtes de métallisation sont utilisées pour la face avant, refaire le meme calcul pour l'ensemble des pâtes  </t>
  </si>
  <si>
    <t>Quantité d'argent totale dans la cellule</t>
  </si>
  <si>
    <t xml:space="preserve">Critère 3 : Taux de contenu recyclé </t>
  </si>
  <si>
    <t>La quantité du plomb dans le module à déclarer = Quantité dans les ribbons string + quantité dans les ribbons d'interconnexion</t>
  </si>
  <si>
    <t>La composition des ribbons peut etre différente pour l'interconnexion et pour le string.</t>
  </si>
  <si>
    <t xml:space="preserve">Quantité des ribbons d'interconnexion </t>
  </si>
  <si>
    <t>kg/m² module</t>
  </si>
  <si>
    <t xml:space="preserve">Proportion du plomb dans le ribbon d'interconnexion </t>
  </si>
  <si>
    <t xml:space="preserve">Quantité des ribbons string </t>
  </si>
  <si>
    <t>Si plusieurs type de ribbons sont utilisés pour le ribbon interconnexion, refaire le meme calcul pour l'ensemble des ribbons</t>
  </si>
  <si>
    <t>Teneur en plomb total dans le module</t>
  </si>
  <si>
    <t xml:space="preserve">Largeur du module </t>
  </si>
  <si>
    <t xml:space="preserve">Longueur du module </t>
  </si>
  <si>
    <t xml:space="preserve">Poids du module </t>
  </si>
  <si>
    <t xml:space="preserve">kg </t>
  </si>
  <si>
    <t>Quantité du plomb dans les ribbons string</t>
  </si>
  <si>
    <t>%</t>
  </si>
  <si>
    <t xml:space="preserve">1. Rechercher la quantité du plomb totale dans le module retenu </t>
  </si>
  <si>
    <t>Quantité en plomb dans les ribbons interconnexion</t>
  </si>
  <si>
    <t>Quantité totale du plomb dans le module</t>
  </si>
  <si>
    <t xml:space="preserve">2. Reporter les caractéristiques du module conformément au CDF IEC dans les cases ci-dessous </t>
  </si>
  <si>
    <t>La quantité des ribbons consommés est fournie par le fabricant du module. Cette quantité est vérifiée au cours de l'instruction du dossier par CERTISOLIS sous la base de la fourniture de la BOM du module et de l'ERP (consommation sur 12 mois)</t>
  </si>
  <si>
    <t>TOPCON</t>
  </si>
  <si>
    <t>kg</t>
  </si>
  <si>
    <t xml:space="preserve">Silicium </t>
  </si>
  <si>
    <t xml:space="preserve">Indice de criticité </t>
  </si>
  <si>
    <t>Taux de contenu recyclé</t>
  </si>
  <si>
    <t>Taux de contenu recyclé par module</t>
  </si>
  <si>
    <t xml:space="preserve">Argent </t>
  </si>
  <si>
    <t xml:space="preserve">Cuivre </t>
  </si>
  <si>
    <t xml:space="preserve">Indium </t>
  </si>
  <si>
    <t>Cadre</t>
  </si>
  <si>
    <t xml:space="preserve">Encapsulant </t>
  </si>
  <si>
    <t xml:space="preserve">Référence du certificat </t>
  </si>
  <si>
    <t>PPE2,version 1</t>
  </si>
  <si>
    <t>PPE2,version 2</t>
  </si>
  <si>
    <t>MXXXN, M10T,66 XXX/XXX/XXX</t>
  </si>
  <si>
    <t xml:space="preserve">1.Test de séléction des dates de validité ECS </t>
  </si>
  <si>
    <t xml:space="preserve">Moyenne bilan carbone </t>
  </si>
  <si>
    <t>ECS 1 Séléctionnée</t>
  </si>
  <si>
    <t>ECS 2 Séléctionnée</t>
  </si>
  <si>
    <t>ECS 3 Séléctionnée</t>
  </si>
  <si>
    <t>ECS 4 Séléctionnée</t>
  </si>
  <si>
    <t>ECS 5 Séléctionnée</t>
  </si>
  <si>
    <t xml:space="preserve">3. Informations sur l'ECS retenue </t>
  </si>
  <si>
    <t>Référence du certificat</t>
  </si>
  <si>
    <t>Méthdologie du calcul</t>
  </si>
  <si>
    <t>Résultats</t>
  </si>
  <si>
    <t>4. Evaluation du critère 1 "Seuil bilan carbone"</t>
  </si>
  <si>
    <t xml:space="preserve">Moyenne des valeurs bilan carbone </t>
  </si>
  <si>
    <t xml:space="preserve">Seuil </t>
  </si>
  <si>
    <t xml:space="preserve">Conformité </t>
  </si>
  <si>
    <t>1. Critère bilan carbone module</t>
  </si>
  <si>
    <t xml:space="preserve">Date de demande de l'attestation SOREN </t>
  </si>
  <si>
    <t>2.Test de séléction des valeurs bilan carbone des ECS séléctionnées en étape (1)</t>
  </si>
  <si>
    <t>ECS1</t>
  </si>
  <si>
    <t>ECS2</t>
  </si>
  <si>
    <t>ECS3</t>
  </si>
  <si>
    <t>ECS4</t>
  </si>
  <si>
    <t>ECS5</t>
  </si>
  <si>
    <t>Test de validation</t>
  </si>
  <si>
    <t xml:space="preserve">Explication </t>
  </si>
  <si>
    <t>Version 1</t>
  </si>
  <si>
    <t>Version 2</t>
  </si>
  <si>
    <t>Non séléctionnée</t>
  </si>
  <si>
    <t>Présence d'un certifciat PPE2 V2</t>
  </si>
  <si>
    <t>Selectionnée</t>
  </si>
  <si>
    <t>Methodologie</t>
  </si>
  <si>
    <t>Reference ECS</t>
  </si>
  <si>
    <t>ECS6</t>
  </si>
  <si>
    <t xml:space="preserve">Validité des dates </t>
  </si>
  <si>
    <t xml:space="preserve">Date de fin non valide </t>
  </si>
  <si>
    <t>Date de début non valide</t>
  </si>
  <si>
    <t>Présence d'un certificat PPE2 V2</t>
  </si>
  <si>
    <t>Exemple 1: Cas d'une référence de module avec des ECS établies uniquement avec la méthdologie PPE2 V1</t>
  </si>
  <si>
    <t>Exemple 2: Cas d'une référence de module avec des ECS établies avec la méthdologie PPE2 V1 et V2</t>
  </si>
  <si>
    <t xml:space="preserve">MxxxN-66 -  (400 W à 425 W) </t>
  </si>
  <si>
    <t>Exemple 1</t>
  </si>
  <si>
    <t>Exemple 2</t>
  </si>
  <si>
    <t xml:space="preserve">Non </t>
  </si>
  <si>
    <t>&gt; 450 kgCO2éq/KWc</t>
  </si>
  <si>
    <t>&gt; 630 kgCO2éq/KWc</t>
  </si>
  <si>
    <t xml:space="preserve">Oui </t>
  </si>
  <si>
    <t>Certificat PPE2 N°xxx-</t>
  </si>
  <si>
    <t xml:space="preserve">Exemple de mise en application du guide </t>
  </si>
  <si>
    <t xml:space="preserve">ECS retenue </t>
  </si>
  <si>
    <t xml:space="preserve">3. Reporter les dimensions de la cellule dans les cases ci-dessous </t>
  </si>
  <si>
    <t>4. Evaluation du critère 2 "Seuil quantité d'argent"</t>
  </si>
  <si>
    <t>2. Critère Seuil quantité d'argent</t>
  </si>
  <si>
    <t>Résultat</t>
  </si>
  <si>
    <t>Oui</t>
  </si>
  <si>
    <t>&gt; 14 mg/Wc</t>
  </si>
  <si>
    <t xml:space="preserve">Remplir les cases en jaune ci-dessous </t>
  </si>
  <si>
    <t>Longueur du module</t>
  </si>
  <si>
    <t xml:space="preserve">Surface du module </t>
  </si>
  <si>
    <t xml:space="preserve">Quantité de silicium par module </t>
  </si>
  <si>
    <t xml:space="preserve">Quantité d'argent par module </t>
  </si>
  <si>
    <t>Largeur du module</t>
  </si>
  <si>
    <t>Méthodologie du calcul</t>
  </si>
  <si>
    <t xml:space="preserve">Type de module </t>
  </si>
  <si>
    <t xml:space="preserve">Module avec cadre </t>
  </si>
  <si>
    <t>Module sans cadre</t>
  </si>
  <si>
    <t xml:space="preserve">Nombre des cellules </t>
  </si>
  <si>
    <t xml:space="preserve">Largeur des cellules </t>
  </si>
  <si>
    <t xml:space="preserve">Longueur des cellules </t>
  </si>
  <si>
    <t xml:space="preserve">Type de la cellule </t>
  </si>
  <si>
    <t xml:space="preserve">Quantité de cuivre par module </t>
  </si>
  <si>
    <t xml:space="preserve">Quantité d'Indium par module </t>
  </si>
  <si>
    <t xml:space="preserve">Backsheet </t>
  </si>
  <si>
    <t xml:space="preserve">Quantité du face arrière par module </t>
  </si>
  <si>
    <t xml:space="preserve">Verre </t>
  </si>
  <si>
    <t xml:space="preserve">Quantité du verre par module </t>
  </si>
  <si>
    <t xml:space="preserve">Poids du cadre par module </t>
  </si>
  <si>
    <t xml:space="preserve">Quantité d'encapuslant par module </t>
  </si>
  <si>
    <t>La quantité du silicium par module est indiquée dans l'ECS retenue (Voir rubrique inventaire, ligne MG-Si)</t>
  </si>
  <si>
    <t>Voir guide dans l'onglet "Seuil quantité d'argent"</t>
  </si>
  <si>
    <t xml:space="preserve">Dans un module on trouve du cuivre dans : </t>
  </si>
  <si>
    <t>- La boite de jonction</t>
  </si>
  <si>
    <t xml:space="preserve">- Les cables </t>
  </si>
  <si>
    <t>- Les ribbons d'interconnexion et de string</t>
  </si>
  <si>
    <t>- Les connecteurs</t>
  </si>
  <si>
    <t xml:space="preserve">L'indium se trouve dans couche ITO (Indium Oxyde d'étain) Utilisée dans certaine technologie de cellule </t>
  </si>
  <si>
    <t>Le poids de l'encapsulant par module est indiqué dans l'ECS retenue (Voir rubrique inventaire, ligne encapsulant)</t>
  </si>
  <si>
    <t>Le poids du verre par module est indiqué dans l'ECS retenue (Voir rubrique inventaire, ligne verre)</t>
  </si>
  <si>
    <t>Le poids du backsheet par module est indiqué dans l'ECS retenue (Voir rubrique inventaire, ligne bakcsheet)</t>
  </si>
  <si>
    <t>- Le taux de contenu recyclé dans le module =  le contenu recyclé post-consommateur qui est celui recyclé à partir de déchets générés
par les utilisateurs finaux des produits</t>
  </si>
  <si>
    <t>- Le kerf et le silicium recyclé à 33% dans les ECS ne sont pas du recyclage post consommateur</t>
  </si>
  <si>
    <t xml:space="preserve">- Les rebus, les dêchets et tout ce qui issu de la production des composants n'est pas pris en considération </t>
  </si>
  <si>
    <t>1. Remplir les cases en jaune pour chaque matériaux ou composant listé</t>
  </si>
  <si>
    <t>- Les composants et les matériaux à prendre en compte sont ceux de l'ECS retenue dans l'onglet "Seuil bilan carbone"</t>
  </si>
  <si>
    <t>2. Evaluation du critère 3 "Taux de contenu recyclé"</t>
  </si>
  <si>
    <t>&gt;3%</t>
  </si>
  <si>
    <t xml:space="preserve">3. Critère Taux de contenu recyclé </t>
  </si>
  <si>
    <t>kgCO2éq/KWc</t>
  </si>
  <si>
    <t>&gt;0,1%</t>
  </si>
  <si>
    <t>Suite au nouveau barème éco-modulé de SOREN, CERTISOLIS met à disposition un guide et un outil de calculs pour permettre d'évaluer la conformité des modules aux quatre critères d'éco-conception 
ATTENTION : Ce guide ne remplace en aucun cas l'attestation de conformité, seule preuve officielle reconnue par SOREN.</t>
  </si>
  <si>
    <t>DETERMINER L'ECS A SELECTIONNER POUR EVALUER LES CRITERES SOREN</t>
  </si>
  <si>
    <t>Etape 1 : Choisir la référence du module objet de l'évaluation</t>
  </si>
  <si>
    <t>Une ECS provisoire ne peut pas être ni sélectionnée ni retenue</t>
  </si>
  <si>
    <t xml:space="preserve">Etape 2 : Sélectionner les ECS pour la référence du module choisi </t>
  </si>
  <si>
    <t xml:space="preserve">Cas 1 : Il n'existe pas d'ECS pour la référence du module choisi </t>
  </si>
  <si>
    <r>
      <t xml:space="preserve">La date de </t>
    </r>
    <r>
      <rPr>
        <b/>
        <sz val="11"/>
        <color theme="1"/>
        <rFont val="Arial"/>
        <family val="2"/>
      </rPr>
      <t>début de validité de l'ECS est</t>
    </r>
    <r>
      <rPr>
        <sz val="11"/>
        <color theme="1"/>
        <rFont val="Arial"/>
        <family val="2"/>
      </rPr>
      <t xml:space="preserve"> antérieure à la date de dépôt de la demande d’attestation</t>
    </r>
  </si>
  <si>
    <r>
      <t xml:space="preserve">La date </t>
    </r>
    <r>
      <rPr>
        <b/>
        <sz val="11"/>
        <color theme="1"/>
        <rFont val="Arial"/>
        <family val="2"/>
      </rPr>
      <t xml:space="preserve">de fin de validité de l'ECS est maximum </t>
    </r>
    <r>
      <rPr>
        <sz val="11"/>
        <color theme="1"/>
        <rFont val="Arial"/>
        <family val="2"/>
      </rPr>
      <t xml:space="preserve">&lt; à 12 mois à la date de dépôt de la demande d’attestation </t>
    </r>
  </si>
  <si>
    <t>La date de fin de validité de l'ECS peut être &gt; à la date de dépôt de la demande de l'attestation</t>
  </si>
  <si>
    <t>La date de début de validité de l'ECS doit impérativement être antérieure à la date de dépôt de la demande d'attestation SOREN (dite "attestation")</t>
  </si>
  <si>
    <t>Une demande d'ECS  doit être faite selon la méthodologie de calcul  "valeurs forfaitaires des mix pays"(dite "PPE2 V2")</t>
  </si>
  <si>
    <t>Etape 3 : Determiner l'ECS à retenir pour l'évaluation des 4 critères d'éco-modulation SOREN</t>
  </si>
  <si>
    <t>Il est donc nécessaire de calculer la moyenne bilan carbone de chaque certificat ECS séléctionné :</t>
  </si>
  <si>
    <t xml:space="preserve">Etape 4: L'ECS qui est retenue devient le document de base pour évaluer les 4 critères d'éco-modulation SOREN </t>
  </si>
  <si>
    <t xml:space="preserve">L'ECS à retenir parmi celles qui ont été sélectionnées à l'étape 2 est celle avec la valeur bilan cabone la plus défavorable. </t>
  </si>
  <si>
    <t xml:space="preserve">Critère 2 : Seuil quantité d'argent ==&gt; il s'agit de la quantité d'argent contenue dans la cellule indiquée dans l'ECS retenue </t>
  </si>
  <si>
    <t xml:space="preserve">Critère 3 : Taux de contenu recyclé ==&gt; il s'agit du taux de contenu recyclé dans les composants figurant dans l'ECS retenue </t>
  </si>
  <si>
    <r>
      <t>1.Plage de puissance :</t>
    </r>
    <r>
      <rPr>
        <sz val="11"/>
        <color theme="1"/>
        <rFont val="Arial"/>
        <family val="2"/>
      </rPr>
      <t xml:space="preserve">  La seule fourniture des datasheets pour attester de la plage des puissances du module n'est pas suffisante. Les puissances les plus élevées doivent être justifiées  : </t>
    </r>
  </si>
  <si>
    <t xml:space="preserve">2. Options pour une même référence de modules </t>
  </si>
  <si>
    <t xml:space="preserve">Le demandeur choisit la référence du module qu'il souhaite évaluer pour un ou plusieurs critères </t>
  </si>
  <si>
    <t>Cas 2 : Il existe plusieurs ECS selon la méthodologie avec ACV (dite "PPE2 V1") et une ou plusieurs ECS selon la méthodologie sans ACV (dite PPE2 V2) pour la référence du module choisi</t>
  </si>
  <si>
    <t>Dans ce cas, seule(s) la ou les ECS selon PPE2 V2 (méthodologie de calcul la plus récente) sont retenues pour la sélection</t>
  </si>
  <si>
    <t>Les ECS établies selon PPE2 V2  prévalent sur les ECS établies selon PPE2 V1 pour la même référence de module</t>
  </si>
  <si>
    <t>Cas 3 : Il existe plusieurs ECS pour le module choisi établies selon la même méthodologie de calcul : soit des ECS PPE2 V1 soit des ECS PPE2 V2</t>
  </si>
  <si>
    <t>- Preuves de la production de masse des puissances élévées : fournir un extrait ERP indiquant les résultas des mesures de puissance du module choisi sur un mois de production (au choix de CERTISOLIS)</t>
  </si>
  <si>
    <t>- Un module qui dispose de variantes dans sa référence pour identifier des options non impactantes sur les critères SOREN sont considérées comme identiques à la référence de base (Exemple : couleur cadre module)</t>
  </si>
  <si>
    <t>Si pour le module choisi des ECS ont été établies selon les méthodologies PPE2 V1 et PPE2 V2, il est inutile de tester les certificats PPE2 V1 (la méthodologie PPE2 V2 prévaut)</t>
  </si>
  <si>
    <t xml:space="preserve">1.Test de sélection des dates de validité des ECS </t>
  </si>
  <si>
    <t>2. Calcul des moyennes des valeurs bilan carbone des ECS séléctionnées pour déterminer l'ECS retenue</t>
  </si>
  <si>
    <t>Pour chaque ECS sélectionnée, reporter les plages de puissance et les valeurs bilan carbone conformément aux certificats ECS .</t>
  </si>
  <si>
    <t>Entrer ci-dessous chacune des moyennes relevées pour les ECS séléctionnées. Ci-dessous un tableau pour 5 ECS séléctionnées</t>
  </si>
  <si>
    <t>Rappel : Les ECS séléctionnées doivent toutes être établies selon la meme méthodologie (Soit PPE2 V1, soit PPE2 V2)</t>
  </si>
  <si>
    <t xml:space="preserve">3. Informations sur l'ECS retenue : remplir toutes les cases en jaune ci-dessous (automatisation pour calculer les critères suivants) </t>
  </si>
  <si>
    <t>Voir exemple de mise en application du guide à partir de la colonne "M".</t>
  </si>
  <si>
    <t>Voir exemple de mise en application du guide à partir de la colonne "L".</t>
  </si>
  <si>
    <r>
      <t>1.Plage de puissance :</t>
    </r>
    <r>
      <rPr>
        <sz val="11"/>
        <color theme="1"/>
        <rFont val="Arial"/>
        <family val="2"/>
      </rPr>
      <t xml:space="preserve">  La seule fourniture des datasheets pour attester de la plage des puissances de la cellule n'est pas suffisante. Les puissances les plus élevées doivent être justifiées  : </t>
    </r>
  </si>
  <si>
    <t xml:space="preserve">L'argent se trouve principalement dans la pâte de métallisation (metalization silver paste) en face avant et en face arrière de la cellule </t>
  </si>
  <si>
    <t>La quantité de la pâte de métallisation consommée et la proportion de l'argent dans les pâtes sont fournies par le fabricant de cellule. Cette quantité est vérifiée au cours de l'instruction du dossier par CERTISOLIS sous la base de la fourniture de l'ERP (consommation sur 12 mois)</t>
  </si>
  <si>
    <t xml:space="preserve">La composition de la pâte de métalisation peut etre différente pour chaque face. Il peut même y en avoir plusieurs par face </t>
  </si>
  <si>
    <t xml:space="preserve">Proportion d'argent en % dans la pate </t>
  </si>
  <si>
    <t xml:space="preserve">Le module  à prendre en compte pour évaluer ce critère est celui de l'ECS retenue dans l'onglet "seuil bilan carbone" </t>
  </si>
  <si>
    <t>Pour chaque ribbon apposé sur le module, rechercher dans sa fiche technique la proportion du plomb contenue dans le ribbon. C'est la teneur maximale qui est retenue dans la plage indiquée.</t>
  </si>
  <si>
    <t xml:space="preserve">Proportion du plomb en % dans le ribbon d'interconnexion </t>
  </si>
  <si>
    <t>Proportion du plomb en % dans le ribbon string</t>
  </si>
  <si>
    <t xml:space="preserve">Critère 4 : Teneur en plomb dans le module </t>
  </si>
  <si>
    <t>3. Evaluation du critère 4 "Teneur en plomb dans le module"</t>
  </si>
  <si>
    <t>4. Critère Teneur en Plomb dans le module</t>
  </si>
  <si>
    <t>3. Evaluation du critère 2 "Seuil quantité d'argent"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</si>
</sst>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0"/>
    <numFmt numFmtId="166" formatCode="0.00000"/>
    <numFmt numFmtId="167" formatCode="&quot;&quot;"/>
    <numFmt numFmtId="168" formatCode="00000"/>
    <numFmt numFmtId="169" formatCode="0.0"/>
    <numFmt numFmtId="170" formatCode="0.0000%"/>
    <numFmt numFmtId="171" formatCode="0.000000"/>
  </numFmts>
  <fonts count="46" x14ac:knownFonts="1">
    <font>
      <sz val="11"/>
      <color theme="1"/>
      <name val="Arial"/>
      <family val="2"/>
    </font>
    <font>
      <sz val="11"/>
      <color rgb="FFFF0000"/>
      <name val="Arial"/>
      <family val="2"/>
    </font>
    <font>
      <b/>
      <sz val="11"/>
      <color theme="1"/>
      <name val="Arial"/>
      <family val="2"/>
    </font>
    <font>
      <b/>
      <sz val="20"/>
      <color theme="1"/>
      <name val="Arial"/>
      <family val="2"/>
    </font>
    <font>
      <sz val="11"/>
      <color rgb="FF7030A0"/>
      <name val="Arial"/>
      <family val="2"/>
    </font>
    <font>
      <b/>
      <sz val="11"/>
      <color rgb="FF7030A0"/>
      <name val="Arial"/>
      <family val="2"/>
    </font>
    <font>
      <b/>
      <sz val="11"/>
      <color rgb="FFFF0000"/>
      <name val="Arial"/>
      <family val="2"/>
    </font>
    <font>
      <sz val="11"/>
      <color rgb="FFCC00FF"/>
      <name val="Arial"/>
      <family val="2"/>
    </font>
    <font>
      <b/>
      <sz val="11"/>
      <color rgb="FFCC00FF"/>
      <name val="Arial"/>
      <family val="2"/>
    </font>
    <font>
      <b/>
      <u/>
      <sz val="11"/>
      <color rgb="FFCC00FF"/>
      <name val="Arial"/>
      <family val="2"/>
    </font>
    <font>
      <sz val="11"/>
      <name val="Arial"/>
      <family val="2"/>
    </font>
    <font>
      <b/>
      <sz val="12"/>
      <color rgb="FF000000"/>
      <name val="Franklin Gothic Book"/>
      <family val="2"/>
    </font>
    <font>
      <b/>
      <sz val="16"/>
      <color rgb="FF7030A0"/>
      <name val="Arial"/>
      <family val="2"/>
    </font>
    <font>
      <b/>
      <sz val="11"/>
      <color rgb="FFBE02A8"/>
      <name val="Arial"/>
      <family val="2"/>
    </font>
    <font>
      <b/>
      <sz val="12"/>
      <name val="Arial"/>
      <family val="2"/>
    </font>
    <font>
      <b/>
      <sz val="12"/>
      <color theme="1"/>
      <name val="Arial"/>
      <family val="2"/>
    </font>
    <font>
      <b/>
      <u/>
      <sz val="14"/>
      <color rgb="FF002060"/>
      <name val="Arial"/>
      <family val="2"/>
    </font>
    <font>
      <b/>
      <sz val="11"/>
      <color rgb="FF0070C0"/>
      <name val="Arial"/>
      <family val="2"/>
    </font>
    <font>
      <b/>
      <sz val="11"/>
      <color rgb="FF00B050"/>
      <name val="Arial"/>
      <family val="2"/>
    </font>
    <font>
      <sz val="11"/>
      <color theme="2" tint="-0.499984740745262"/>
      <name val="Arial"/>
      <family val="2"/>
    </font>
    <font>
      <sz val="12"/>
      <name val="Arial"/>
      <family val="2"/>
    </font>
    <font>
      <sz val="11"/>
      <color theme="0"/>
      <name val="Arial"/>
      <family val="2"/>
    </font>
    <font>
      <sz val="11"/>
      <color theme="1" tint="0.499984740745262"/>
      <name val="Arial"/>
      <family val="2"/>
    </font>
    <font>
      <b/>
      <sz val="12"/>
      <color rgb="FF00B050"/>
      <name val="Arial"/>
      <family val="2"/>
    </font>
    <font>
      <b/>
      <sz val="16"/>
      <color rgb="FF00B050"/>
      <name val="Arial"/>
      <family val="2"/>
    </font>
    <font>
      <b/>
      <sz val="11"/>
      <name val="Arial"/>
      <family val="2"/>
    </font>
    <font>
      <b/>
      <sz val="11"/>
      <color theme="1" tint="0.499984740745262"/>
      <name val="Arial"/>
      <family val="2"/>
    </font>
    <font>
      <b/>
      <sz val="11"/>
      <color rgb="FF002060"/>
      <name val="Arial"/>
      <family val="2"/>
    </font>
    <font>
      <b/>
      <sz val="20"/>
      <color theme="1" tint="0.499984740745262"/>
      <name val="Arial"/>
      <family val="2"/>
    </font>
    <font>
      <sz val="10"/>
      <color theme="1" tint="0.499984740745262"/>
      <name val="Arial"/>
      <family val="2"/>
    </font>
    <font>
      <sz val="9"/>
      <color theme="1" tint="0.499984740745262"/>
      <name val="Arial"/>
      <family val="2"/>
    </font>
    <font>
      <sz val="8"/>
      <color theme="1" tint="0.499984740745262"/>
      <name val="Arial"/>
      <family val="2"/>
    </font>
    <font>
      <b/>
      <u/>
      <sz val="12"/>
      <color rgb="FF002060"/>
      <name val="Arial"/>
      <family val="2"/>
    </font>
    <font>
      <b/>
      <sz val="28"/>
      <color theme="0"/>
      <name val="Arial"/>
      <family val="2"/>
    </font>
    <font>
      <b/>
      <sz val="12"/>
      <color rgb="FFCC00FF"/>
      <name val="Arial"/>
      <family val="2"/>
    </font>
    <font>
      <b/>
      <sz val="14"/>
      <color rgb="FFCC00FF"/>
      <name val="Arial"/>
      <family val="2"/>
    </font>
    <font>
      <b/>
      <sz val="12"/>
      <color rgb="FFBE02A8"/>
      <name val="Arial"/>
      <family val="2"/>
    </font>
    <font>
      <b/>
      <sz val="12"/>
      <color rgb="FFFF0000"/>
      <name val="Arial"/>
      <family val="2"/>
    </font>
    <font>
      <b/>
      <sz val="18"/>
      <color rgb="FF7030A0"/>
      <name val="Arial"/>
      <family val="2"/>
    </font>
    <font>
      <b/>
      <sz val="22"/>
      <color theme="1"/>
      <name val="Arial"/>
      <family val="2"/>
    </font>
    <font>
      <b/>
      <u/>
      <sz val="11"/>
      <color rgb="FF002060"/>
      <name val="Arial"/>
      <family val="2"/>
    </font>
    <font>
      <sz val="11"/>
      <color theme="0" tint="-0.34998626667073579"/>
      <name val="Arial"/>
      <family val="2"/>
    </font>
    <font>
      <b/>
      <sz val="24"/>
      <color theme="1"/>
      <name val="Arial"/>
      <family val="2"/>
    </font>
    <font>
      <b/>
      <sz val="20"/>
      <color rgb="FF7030A0"/>
      <name val="Arial"/>
      <family val="2"/>
    </font>
    <font>
      <b/>
      <i/>
      <sz val="14"/>
      <color rgb="FFCC00FF"/>
      <name val="Arial"/>
      <family val="2"/>
    </font>
    <font>
      <b/>
      <i/>
      <sz val="12"/>
      <color rgb="FFCC00FF"/>
      <name val="Arial"/>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C99FF"/>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FCC4C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CC00FF"/>
        <bgColor indexed="64"/>
      </patternFill>
    </fill>
    <fill>
      <patternFill patternType="solid">
        <fgColor rgb="FFFFCCFF"/>
        <bgColor indexed="64"/>
      </patternFill>
    </fill>
    <fill>
      <patternFill patternType="solid">
        <fgColor rgb="FFFEE8EC"/>
        <bgColor indexed="64"/>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top style="thin">
        <color indexed="64"/>
      </top>
      <bottom/>
      <diagonal/>
    </border>
  </borders>
  <cellStyleXfs count="1">
    <xf numFmtId="0" fontId="0" fillId="0" borderId="0"/>
  </cellStyleXfs>
  <cellXfs count="311">
    <xf numFmtId="0" fontId="0" fillId="0" borderId="0" xfId="0"/>
    <xf numFmtId="0" fontId="0" fillId="2" borderId="0" xfId="0" applyFill="1"/>
    <xf numFmtId="0" fontId="3" fillId="2" borderId="0" xfId="0" applyFont="1" applyFill="1" applyAlignment="1">
      <alignment vertical="center"/>
    </xf>
    <xf numFmtId="0" fontId="4" fillId="2" borderId="0" xfId="0" applyFont="1" applyFill="1"/>
    <xf numFmtId="0" fontId="5" fillId="2" borderId="0" xfId="0" applyFont="1" applyFill="1"/>
    <xf numFmtId="0" fontId="0" fillId="2" borderId="0" xfId="0" quotePrefix="1" applyFill="1"/>
    <xf numFmtId="0" fontId="1" fillId="2" borderId="0" xfId="0" applyFont="1" applyFill="1"/>
    <xf numFmtId="0" fontId="8" fillId="2" borderId="0" xfId="0" applyFont="1" applyFill="1"/>
    <xf numFmtId="0" fontId="9" fillId="2" borderId="0" xfId="0" applyFont="1" applyFill="1"/>
    <xf numFmtId="0" fontId="0" fillId="2" borderId="0" xfId="0" applyFill="1" applyAlignment="1">
      <alignment wrapText="1"/>
    </xf>
    <xf numFmtId="0" fontId="2" fillId="2" borderId="0" xfId="0" applyFont="1" applyFill="1"/>
    <xf numFmtId="0" fontId="6" fillId="2" borderId="0" xfId="0" applyFont="1" applyFill="1"/>
    <xf numFmtId="0" fontId="6" fillId="2" borderId="0" xfId="0" applyFont="1" applyFill="1" applyAlignment="1">
      <alignment horizontal="center"/>
    </xf>
    <xf numFmtId="0" fontId="11" fillId="0" borderId="0" xfId="0" applyFont="1" applyAlignment="1">
      <alignment horizontal="left" vertical="center" readingOrder="1"/>
    </xf>
    <xf numFmtId="0" fontId="13" fillId="2" borderId="0" xfId="0" applyFont="1" applyFill="1" applyAlignment="1">
      <alignment horizontal="right"/>
    </xf>
    <xf numFmtId="0" fontId="2" fillId="2" borderId="4" xfId="0" applyFont="1" applyFill="1" applyBorder="1"/>
    <xf numFmtId="0" fontId="14" fillId="4" borderId="4" xfId="0" applyFont="1" applyFill="1" applyBorder="1" applyAlignment="1">
      <alignment horizontal="center"/>
    </xf>
    <xf numFmtId="0" fontId="15" fillId="4" borderId="4" xfId="0" applyFont="1" applyFill="1" applyBorder="1" applyAlignment="1">
      <alignment horizontal="center"/>
    </xf>
    <xf numFmtId="0" fontId="12" fillId="2" borderId="0" xfId="0" applyFont="1" applyFill="1" applyAlignment="1">
      <alignment vertical="center"/>
    </xf>
    <xf numFmtId="0" fontId="16" fillId="2" borderId="0" xfId="0" applyFont="1" applyFill="1" applyAlignment="1" applyProtection="1">
      <alignment vertical="center"/>
      <protection hidden="1"/>
    </xf>
    <xf numFmtId="0" fontId="17" fillId="2" borderId="0" xfId="0" applyFont="1" applyFill="1" applyAlignment="1">
      <alignment horizontal="left"/>
    </xf>
    <xf numFmtId="0" fontId="0" fillId="2" borderId="0" xfId="0" applyFill="1" applyAlignment="1">
      <alignment horizontal="left"/>
    </xf>
    <xf numFmtId="15" fontId="0" fillId="2" borderId="0" xfId="0" applyNumberFormat="1" applyFill="1"/>
    <xf numFmtId="0" fontId="17" fillId="2" borderId="0" xfId="0" applyFont="1" applyFill="1"/>
    <xf numFmtId="0" fontId="0" fillId="2" borderId="0" xfId="0" applyFill="1" applyAlignment="1">
      <alignment horizontal="center"/>
    </xf>
    <xf numFmtId="0" fontId="0" fillId="2" borderId="0" xfId="0" applyFill="1" applyAlignment="1">
      <alignment horizontal="right"/>
    </xf>
    <xf numFmtId="0" fontId="14" fillId="2" borderId="0" xfId="0" applyFont="1" applyFill="1" applyAlignment="1">
      <alignment horizontal="center"/>
    </xf>
    <xf numFmtId="0" fontId="15" fillId="2" borderId="0" xfId="0" applyFont="1" applyFill="1" applyAlignment="1">
      <alignment horizontal="center"/>
    </xf>
    <xf numFmtId="15" fontId="0" fillId="2" borderId="0" xfId="0" applyNumberFormat="1" applyFill="1" applyAlignment="1">
      <alignment horizontal="left"/>
    </xf>
    <xf numFmtId="0" fontId="7" fillId="2" borderId="0" xfId="0" applyFont="1" applyFill="1"/>
    <xf numFmtId="0" fontId="18" fillId="2" borderId="0" xfId="0" applyFont="1" applyFill="1" applyAlignment="1">
      <alignment horizontal="center" vertical="center"/>
    </xf>
    <xf numFmtId="0" fontId="6" fillId="2" borderId="0" xfId="0" applyFont="1" applyFill="1" applyAlignment="1">
      <alignment horizontal="center" vertical="center"/>
    </xf>
    <xf numFmtId="0" fontId="13" fillId="2" borderId="10" xfId="0" applyFont="1" applyFill="1" applyBorder="1" applyAlignment="1">
      <alignment horizontal="left"/>
    </xf>
    <xf numFmtId="0" fontId="7" fillId="2" borderId="11" xfId="0" applyFont="1" applyFill="1" applyBorder="1"/>
    <xf numFmtId="0" fontId="7" fillId="2" borderId="12" xfId="0" applyFont="1" applyFill="1" applyBorder="1"/>
    <xf numFmtId="0" fontId="7" fillId="2" borderId="14" xfId="0" applyFont="1" applyFill="1" applyBorder="1"/>
    <xf numFmtId="0" fontId="5" fillId="2" borderId="13" xfId="0" applyFont="1" applyFill="1" applyBorder="1"/>
    <xf numFmtId="0" fontId="0" fillId="2" borderId="13" xfId="0" quotePrefix="1" applyFill="1" applyBorder="1"/>
    <xf numFmtId="0" fontId="3" fillId="2" borderId="0" xfId="0" applyFont="1" applyFill="1" applyAlignment="1">
      <alignment horizontal="left"/>
    </xf>
    <xf numFmtId="0" fontId="13" fillId="2" borderId="0" xfId="0" applyFont="1" applyFill="1" applyAlignment="1">
      <alignment horizontal="right" vertical="center"/>
    </xf>
    <xf numFmtId="0" fontId="0" fillId="2" borderId="0" xfId="0" applyFill="1" applyAlignment="1">
      <alignment vertical="center"/>
    </xf>
    <xf numFmtId="0" fontId="19" fillId="2" borderId="0" xfId="0" applyFont="1" applyFill="1"/>
    <xf numFmtId="0" fontId="19" fillId="2" borderId="0" xfId="0" applyFont="1" applyFill="1" applyAlignment="1">
      <alignment horizontal="right" vertical="center"/>
    </xf>
    <xf numFmtId="0" fontId="19" fillId="2" borderId="0" xfId="0" applyFont="1" applyFill="1" applyAlignment="1">
      <alignment horizontal="right"/>
    </xf>
    <xf numFmtId="164" fontId="15" fillId="4" borderId="4" xfId="0" applyNumberFormat="1" applyFont="1" applyFill="1" applyBorder="1" applyAlignment="1">
      <alignment horizontal="center"/>
    </xf>
    <xf numFmtId="9" fontId="0" fillId="2" borderId="0" xfId="0" applyNumberFormat="1" applyFill="1"/>
    <xf numFmtId="0" fontId="0" fillId="2" borderId="9" xfId="0" applyFill="1" applyBorder="1" applyAlignment="1">
      <alignment horizontal="left"/>
    </xf>
    <xf numFmtId="0" fontId="2" fillId="2" borderId="9" xfId="0" applyFont="1" applyFill="1" applyBorder="1"/>
    <xf numFmtId="164" fontId="0" fillId="7" borderId="9" xfId="0" applyNumberFormat="1" applyFill="1" applyBorder="1" applyAlignment="1">
      <alignment horizontal="left"/>
    </xf>
    <xf numFmtId="9" fontId="2" fillId="2" borderId="9" xfId="0" applyNumberFormat="1" applyFont="1" applyFill="1" applyBorder="1" applyAlignment="1">
      <alignment horizontal="center"/>
    </xf>
    <xf numFmtId="10" fontId="2" fillId="2" borderId="9" xfId="0" applyNumberFormat="1" applyFont="1" applyFill="1" applyBorder="1" applyAlignment="1">
      <alignment horizontal="center"/>
    </xf>
    <xf numFmtId="0" fontId="0" fillId="2" borderId="13" xfId="0" applyFill="1" applyBorder="1"/>
    <xf numFmtId="0" fontId="0" fillId="2" borderId="14" xfId="0" applyFill="1" applyBorder="1"/>
    <xf numFmtId="0" fontId="2" fillId="2" borderId="0" xfId="0" applyFont="1" applyFill="1" applyAlignment="1">
      <alignment vertical="center" wrapText="1"/>
    </xf>
    <xf numFmtId="0" fontId="0" fillId="2" borderId="18" xfId="0" applyFill="1" applyBorder="1"/>
    <xf numFmtId="0" fontId="2" fillId="2" borderId="18" xfId="0" applyFont="1" applyFill="1" applyBorder="1"/>
    <xf numFmtId="0" fontId="17" fillId="2" borderId="18" xfId="0" applyFont="1" applyFill="1" applyBorder="1"/>
    <xf numFmtId="0" fontId="21" fillId="2" borderId="0" xfId="0" applyFont="1" applyFill="1"/>
    <xf numFmtId="0" fontId="0" fillId="6" borderId="0" xfId="0" applyFill="1"/>
    <xf numFmtId="0" fontId="0" fillId="9" borderId="0" xfId="0" applyFill="1"/>
    <xf numFmtId="0" fontId="0" fillId="2" borderId="19" xfId="0" applyFill="1" applyBorder="1"/>
    <xf numFmtId="0" fontId="0" fillId="2" borderId="8" xfId="0" applyFill="1" applyBorder="1"/>
    <xf numFmtId="0" fontId="0" fillId="2" borderId="2" xfId="0" applyFill="1" applyBorder="1"/>
    <xf numFmtId="0" fontId="2" fillId="2" borderId="2" xfId="0" applyFont="1" applyFill="1" applyBorder="1"/>
    <xf numFmtId="0" fontId="2" fillId="2" borderId="2" xfId="0" applyFont="1" applyFill="1" applyBorder="1" applyAlignment="1">
      <alignment vertical="center"/>
    </xf>
    <xf numFmtId="0" fontId="2" fillId="2" borderId="2" xfId="0" applyFont="1" applyFill="1" applyBorder="1" applyAlignment="1">
      <alignment horizontal="center"/>
    </xf>
    <xf numFmtId="0" fontId="2" fillId="2" borderId="2" xfId="0" applyFont="1" applyFill="1" applyBorder="1" applyAlignment="1">
      <alignment horizontal="left"/>
    </xf>
    <xf numFmtId="0" fontId="0" fillId="2" borderId="19" xfId="0" applyFill="1" applyBorder="1" applyAlignment="1">
      <alignment horizontal="left"/>
    </xf>
    <xf numFmtId="0" fontId="0" fillId="2" borderId="2" xfId="0" applyFill="1" applyBorder="1" applyAlignment="1">
      <alignment horizontal="left"/>
    </xf>
    <xf numFmtId="0" fontId="0" fillId="2" borderId="8" xfId="0" applyFill="1" applyBorder="1" applyAlignment="1">
      <alignment horizontal="left"/>
    </xf>
    <xf numFmtId="0" fontId="2" fillId="2" borderId="19" xfId="0" applyFont="1" applyFill="1" applyBorder="1"/>
    <xf numFmtId="14" fontId="0" fillId="2" borderId="0" xfId="0" applyNumberFormat="1" applyFill="1" applyAlignment="1">
      <alignment horizontal="center"/>
    </xf>
    <xf numFmtId="0" fontId="18" fillId="5" borderId="8" xfId="0" applyFont="1" applyFill="1" applyBorder="1" applyAlignment="1">
      <alignment horizontal="left"/>
    </xf>
    <xf numFmtId="0" fontId="6" fillId="8" borderId="8" xfId="0" applyFont="1" applyFill="1" applyBorder="1" applyAlignment="1">
      <alignment horizontal="left"/>
    </xf>
    <xf numFmtId="0" fontId="14" fillId="4" borderId="4" xfId="0" applyFont="1" applyFill="1" applyBorder="1" applyAlignment="1">
      <alignment horizontal="center" vertical="center"/>
    </xf>
    <xf numFmtId="0" fontId="15" fillId="0" borderId="0" xfId="0" applyFont="1" applyAlignment="1">
      <alignment horizontal="center"/>
    </xf>
    <xf numFmtId="0" fontId="25" fillId="2" borderId="19" xfId="0" applyFont="1" applyFill="1" applyBorder="1"/>
    <xf numFmtId="0" fontId="26" fillId="2" borderId="19" xfId="0" applyFont="1" applyFill="1" applyBorder="1"/>
    <xf numFmtId="0" fontId="26" fillId="2" borderId="0" xfId="0" applyFont="1" applyFill="1"/>
    <xf numFmtId="0" fontId="26" fillId="2" borderId="0" xfId="0" applyFont="1" applyFill="1" applyAlignment="1">
      <alignment horizontal="left"/>
    </xf>
    <xf numFmtId="0" fontId="26" fillId="2" borderId="8" xfId="0" applyFont="1" applyFill="1" applyBorder="1"/>
    <xf numFmtId="0" fontId="26" fillId="2" borderId="2" xfId="0" applyFont="1" applyFill="1" applyBorder="1" applyAlignment="1">
      <alignment horizontal="left"/>
    </xf>
    <xf numFmtId="0" fontId="22" fillId="2" borderId="19" xfId="0" applyFont="1" applyFill="1" applyBorder="1" applyAlignment="1">
      <alignment horizontal="left"/>
    </xf>
    <xf numFmtId="14" fontId="22" fillId="2" borderId="0" xfId="0" applyNumberFormat="1" applyFont="1" applyFill="1" applyAlignment="1">
      <alignment horizontal="left"/>
    </xf>
    <xf numFmtId="0" fontId="22" fillId="2" borderId="2" xfId="0" applyFont="1" applyFill="1" applyBorder="1" applyAlignment="1">
      <alignment horizontal="left"/>
    </xf>
    <xf numFmtId="0" fontId="22" fillId="2" borderId="2" xfId="0" applyFont="1" applyFill="1" applyBorder="1" applyAlignment="1">
      <alignment horizontal="left" vertical="center"/>
    </xf>
    <xf numFmtId="0" fontId="22" fillId="2" borderId="2" xfId="0" applyFont="1" applyFill="1" applyBorder="1" applyAlignment="1">
      <alignment horizontal="left" vertical="center" wrapText="1"/>
    </xf>
    <xf numFmtId="0" fontId="26" fillId="2" borderId="2" xfId="0" applyFont="1" applyFill="1" applyBorder="1"/>
    <xf numFmtId="0" fontId="22" fillId="2" borderId="2" xfId="0" applyFont="1" applyFill="1" applyBorder="1"/>
    <xf numFmtId="0" fontId="26" fillId="2" borderId="4" xfId="0" applyFont="1" applyFill="1" applyBorder="1" applyAlignment="1">
      <alignment vertical="center"/>
    </xf>
    <xf numFmtId="0" fontId="26" fillId="2" borderId="4" xfId="0" applyFont="1" applyFill="1" applyBorder="1"/>
    <xf numFmtId="0" fontId="22" fillId="2" borderId="4" xfId="0" applyFont="1" applyFill="1" applyBorder="1" applyAlignment="1">
      <alignment horizontal="center"/>
    </xf>
    <xf numFmtId="0" fontId="22" fillId="3" borderId="5" xfId="0" applyFont="1" applyFill="1" applyBorder="1" applyAlignment="1">
      <alignment horizontal="center" vertical="center"/>
    </xf>
    <xf numFmtId="0" fontId="22" fillId="2" borderId="0" xfId="0" applyFont="1" applyFill="1"/>
    <xf numFmtId="0" fontId="22" fillId="3" borderId="5" xfId="0" applyFont="1" applyFill="1" applyBorder="1" applyAlignment="1">
      <alignment horizontal="center"/>
    </xf>
    <xf numFmtId="0" fontId="26" fillId="2" borderId="2" xfId="0" applyFont="1" applyFill="1" applyBorder="1" applyAlignment="1">
      <alignment horizontal="center"/>
    </xf>
    <xf numFmtId="0" fontId="22" fillId="2" borderId="19" xfId="0" applyFont="1" applyFill="1" applyBorder="1"/>
    <xf numFmtId="0" fontId="22" fillId="2" borderId="19" xfId="0" applyFont="1" applyFill="1" applyBorder="1" applyAlignment="1">
      <alignment horizontal="center"/>
    </xf>
    <xf numFmtId="0" fontId="22" fillId="2" borderId="0" xfId="0" applyFont="1" applyFill="1" applyAlignment="1">
      <alignment horizontal="center"/>
    </xf>
    <xf numFmtId="0" fontId="22" fillId="2" borderId="8" xfId="0" applyFont="1" applyFill="1" applyBorder="1"/>
    <xf numFmtId="0" fontId="22" fillId="2" borderId="8" xfId="0" applyFont="1" applyFill="1" applyBorder="1" applyAlignment="1">
      <alignment horizontal="center"/>
    </xf>
    <xf numFmtId="0" fontId="24" fillId="2" borderId="0" xfId="0" applyFont="1" applyFill="1" applyAlignment="1">
      <alignment horizontal="center" vertical="center"/>
    </xf>
    <xf numFmtId="0" fontId="22" fillId="2" borderId="0" xfId="0" applyFont="1" applyFill="1" applyAlignment="1">
      <alignment horizontal="left"/>
    </xf>
    <xf numFmtId="15" fontId="22" fillId="2" borderId="0" xfId="0" applyNumberFormat="1" applyFont="1" applyFill="1" applyAlignment="1">
      <alignment horizontal="left"/>
    </xf>
    <xf numFmtId="0" fontId="27" fillId="2" borderId="0" xfId="0" applyFont="1" applyFill="1"/>
    <xf numFmtId="0" fontId="28" fillId="2" borderId="0" xfId="0" applyFont="1" applyFill="1" applyAlignment="1">
      <alignment vertical="center"/>
    </xf>
    <xf numFmtId="0" fontId="22" fillId="2" borderId="2" xfId="0" applyFont="1" applyFill="1" applyBorder="1" applyAlignment="1">
      <alignment wrapText="1"/>
    </xf>
    <xf numFmtId="0" fontId="29" fillId="2" borderId="0" xfId="0" applyFont="1" applyFill="1" applyAlignment="1">
      <alignment horizontal="left"/>
    </xf>
    <xf numFmtId="0" fontId="30" fillId="2" borderId="0" xfId="0" applyFont="1" applyFill="1" applyAlignment="1">
      <alignment horizontal="left"/>
    </xf>
    <xf numFmtId="0" fontId="31" fillId="2" borderId="0" xfId="0" applyFont="1" applyFill="1" applyAlignment="1">
      <alignment horizontal="left"/>
    </xf>
    <xf numFmtId="0" fontId="6" fillId="8" borderId="2" xfId="0" applyFont="1" applyFill="1" applyBorder="1" applyAlignment="1">
      <alignment horizontal="left"/>
    </xf>
    <xf numFmtId="0" fontId="18" fillId="5" borderId="2" xfId="0" applyFont="1" applyFill="1" applyBorder="1" applyAlignment="1">
      <alignment horizontal="left"/>
    </xf>
    <xf numFmtId="0" fontId="32" fillId="2" borderId="0" xfId="0" applyFont="1" applyFill="1" applyAlignment="1" applyProtection="1">
      <alignment vertical="center"/>
      <protection hidden="1"/>
    </xf>
    <xf numFmtId="0" fontId="2" fillId="5" borderId="2" xfId="0" applyFont="1" applyFill="1" applyBorder="1" applyAlignment="1">
      <alignment vertical="center"/>
    </xf>
    <xf numFmtId="0" fontId="26" fillId="2" borderId="0" xfId="0" applyFont="1" applyFill="1" applyAlignment="1">
      <alignment horizontal="center"/>
    </xf>
    <xf numFmtId="0" fontId="2" fillId="2" borderId="0" xfId="0" applyFont="1" applyFill="1" applyAlignment="1">
      <alignment vertical="center"/>
    </xf>
    <xf numFmtId="0" fontId="34" fillId="2" borderId="0" xfId="0" applyFont="1" applyFill="1"/>
    <xf numFmtId="0" fontId="35" fillId="2" borderId="0" xfId="0" applyFont="1" applyFill="1"/>
    <xf numFmtId="0" fontId="0" fillId="2" borderId="0" xfId="0" quotePrefix="1" applyFill="1" applyAlignment="1">
      <alignment vertical="center" wrapText="1"/>
    </xf>
    <xf numFmtId="0" fontId="0" fillId="2" borderId="14" xfId="0" quotePrefix="1" applyFill="1" applyBorder="1" applyAlignment="1">
      <alignment vertical="center" wrapText="1"/>
    </xf>
    <xf numFmtId="0" fontId="7" fillId="2" borderId="0" xfId="0" applyFont="1" applyFill="1" applyAlignment="1">
      <alignment wrapText="1"/>
    </xf>
    <xf numFmtId="0" fontId="26" fillId="2" borderId="8" xfId="0" applyFont="1" applyFill="1" applyBorder="1" applyAlignment="1">
      <alignment vertical="center"/>
    </xf>
    <xf numFmtId="0" fontId="36" fillId="2" borderId="10" xfId="0" applyFont="1" applyFill="1" applyBorder="1" applyAlignment="1">
      <alignment horizontal="left"/>
    </xf>
    <xf numFmtId="0" fontId="38" fillId="2" borderId="0" xfId="0" applyFont="1" applyFill="1" applyAlignment="1">
      <alignment vertical="center"/>
    </xf>
    <xf numFmtId="0" fontId="39" fillId="2" borderId="0" xfId="0" applyFont="1" applyFill="1" applyAlignment="1">
      <alignment vertical="center"/>
    </xf>
    <xf numFmtId="0" fontId="40" fillId="2" borderId="0" xfId="0" applyFont="1" applyFill="1"/>
    <xf numFmtId="0" fontId="0" fillId="2" borderId="13" xfId="0" quotePrefix="1" applyFill="1" applyBorder="1" applyAlignment="1">
      <alignment vertical="center"/>
    </xf>
    <xf numFmtId="0" fontId="41" fillId="2" borderId="0" xfId="0" applyFont="1" applyFill="1" applyAlignment="1">
      <alignment vertical="center"/>
    </xf>
    <xf numFmtId="14" fontId="41" fillId="2" borderId="0" xfId="0" applyNumberFormat="1" applyFont="1" applyFill="1" applyAlignment="1">
      <alignment vertical="center"/>
    </xf>
    <xf numFmtId="0" fontId="41" fillId="2" borderId="0" xfId="0" applyFont="1" applyFill="1"/>
    <xf numFmtId="15" fontId="0" fillId="2" borderId="0" xfId="0" applyNumberFormat="1" applyFill="1" applyAlignment="1">
      <alignment wrapText="1"/>
    </xf>
    <xf numFmtId="164" fontId="0" fillId="0" borderId="9" xfId="0" applyNumberFormat="1" applyBorder="1" applyAlignment="1">
      <alignment horizontal="left"/>
    </xf>
    <xf numFmtId="0" fontId="0" fillId="2" borderId="15" xfId="0" applyFill="1" applyBorder="1"/>
    <xf numFmtId="0" fontId="0" fillId="2" borderId="16" xfId="0" applyFill="1" applyBorder="1"/>
    <xf numFmtId="0" fontId="0" fillId="2" borderId="17" xfId="0" applyFill="1" applyBorder="1"/>
    <xf numFmtId="0" fontId="20" fillId="12" borderId="9" xfId="0" applyFont="1" applyFill="1" applyBorder="1" applyAlignment="1">
      <alignment horizontal="center"/>
    </xf>
    <xf numFmtId="164" fontId="15" fillId="12" borderId="9" xfId="0" applyNumberFormat="1" applyFont="1" applyFill="1" applyBorder="1" applyAlignment="1">
      <alignment horizontal="center"/>
    </xf>
    <xf numFmtId="0" fontId="14" fillId="12" borderId="9" xfId="0" applyFont="1" applyFill="1" applyBorder="1" applyAlignment="1">
      <alignment horizontal="center"/>
    </xf>
    <xf numFmtId="0" fontId="15" fillId="2" borderId="0" xfId="0" applyFont="1" applyFill="1"/>
    <xf numFmtId="9" fontId="0" fillId="2" borderId="0" xfId="0" applyNumberFormat="1" applyFill="1" applyAlignment="1">
      <alignment vertical="center"/>
    </xf>
    <xf numFmtId="164" fontId="2" fillId="7" borderId="9" xfId="0" applyNumberFormat="1" applyFont="1" applyFill="1" applyBorder="1" applyAlignment="1">
      <alignment horizontal="center" vertical="center"/>
    </xf>
    <xf numFmtId="0" fontId="0" fillId="0" borderId="0" xfId="0" applyAlignment="1">
      <alignment vertical="center"/>
    </xf>
    <xf numFmtId="0" fontId="42" fillId="2" borderId="0" xfId="0" applyFont="1" applyFill="1" applyAlignment="1">
      <alignment horizontal="left"/>
    </xf>
    <xf numFmtId="0" fontId="43" fillId="2" borderId="0" xfId="0" applyFont="1" applyFill="1" applyAlignment="1">
      <alignment vertical="center"/>
    </xf>
    <xf numFmtId="0" fontId="7" fillId="2" borderId="0" xfId="0" applyFont="1" applyFill="1" applyAlignment="1">
      <alignment horizontal="left"/>
    </xf>
    <xf numFmtId="164" fontId="0" fillId="9" borderId="19" xfId="0" applyNumberFormat="1" applyFill="1" applyBorder="1" applyAlignment="1">
      <alignment horizontal="left"/>
    </xf>
    <xf numFmtId="0" fontId="18" fillId="5" borderId="19" xfId="0" applyFont="1" applyFill="1" applyBorder="1"/>
    <xf numFmtId="0" fontId="22" fillId="2" borderId="18" xfId="0" applyFont="1" applyFill="1" applyBorder="1"/>
    <xf numFmtId="165" fontId="2" fillId="7" borderId="9" xfId="0" applyNumberFormat="1" applyFont="1" applyFill="1" applyBorder="1" applyAlignment="1">
      <alignment horizontal="center" vertical="center"/>
    </xf>
    <xf numFmtId="9" fontId="2" fillId="2" borderId="0" xfId="0" applyNumberFormat="1" applyFont="1" applyFill="1" applyAlignment="1">
      <alignment horizontal="center"/>
    </xf>
    <xf numFmtId="10" fontId="2" fillId="2" borderId="0" xfId="0" applyNumberFormat="1" applyFont="1" applyFill="1" applyAlignment="1">
      <alignment horizontal="center"/>
    </xf>
    <xf numFmtId="0" fontId="20" fillId="2" borderId="0" xfId="0" applyFont="1" applyFill="1" applyAlignment="1">
      <alignment horizontal="center"/>
    </xf>
    <xf numFmtId="164" fontId="0" fillId="2" borderId="0" xfId="0" applyNumberFormat="1" applyFill="1" applyAlignment="1">
      <alignment horizontal="left"/>
    </xf>
    <xf numFmtId="164" fontId="15" fillId="2" borderId="0" xfId="0" applyNumberFormat="1" applyFont="1" applyFill="1" applyAlignment="1">
      <alignment horizontal="center"/>
    </xf>
    <xf numFmtId="0" fontId="18" fillId="2" borderId="0" xfId="0" applyFont="1" applyFill="1"/>
    <xf numFmtId="9" fontId="22" fillId="2" borderId="0" xfId="0" applyNumberFormat="1" applyFont="1" applyFill="1" applyAlignment="1">
      <alignment vertical="center"/>
    </xf>
    <xf numFmtId="0" fontId="22" fillId="2" borderId="0" xfId="0" applyFont="1" applyFill="1" applyAlignment="1">
      <alignment vertical="center"/>
    </xf>
    <xf numFmtId="9" fontId="22" fillId="2" borderId="0" xfId="0" applyNumberFormat="1" applyFont="1" applyFill="1"/>
    <xf numFmtId="0" fontId="22" fillId="2" borderId="9" xfId="0" applyFont="1" applyFill="1" applyBorder="1"/>
    <xf numFmtId="164" fontId="22" fillId="7" borderId="9" xfId="0" applyNumberFormat="1" applyFont="1" applyFill="1" applyBorder="1" applyAlignment="1">
      <alignment horizontal="center"/>
    </xf>
    <xf numFmtId="10" fontId="26" fillId="9" borderId="19" xfId="0" applyNumberFormat="1" applyFont="1" applyFill="1" applyBorder="1" applyAlignment="1">
      <alignment horizontal="left"/>
    </xf>
    <xf numFmtId="0" fontId="0" fillId="2" borderId="18" xfId="0" applyFill="1" applyBorder="1" applyAlignment="1">
      <alignment horizontal="left"/>
    </xf>
    <xf numFmtId="164" fontId="0" fillId="7" borderId="0" xfId="0" applyNumberFormat="1" applyFill="1"/>
    <xf numFmtId="0" fontId="0" fillId="2" borderId="0" xfId="0" applyFill="1" applyAlignment="1">
      <alignment vertical="center" wrapText="1"/>
    </xf>
    <xf numFmtId="0" fontId="0" fillId="2" borderId="10" xfId="0" applyFill="1" applyBorder="1"/>
    <xf numFmtId="0" fontId="0" fillId="2" borderId="11" xfId="0" applyFill="1" applyBorder="1"/>
    <xf numFmtId="0" fontId="0" fillId="2" borderId="12" xfId="0" applyFill="1" applyBorder="1"/>
    <xf numFmtId="0" fontId="0" fillId="2" borderId="15" xfId="0" quotePrefix="1" applyFill="1" applyBorder="1"/>
    <xf numFmtId="0" fontId="7" fillId="2" borderId="16" xfId="0" applyFont="1" applyFill="1" applyBorder="1"/>
    <xf numFmtId="0" fontId="7" fillId="2" borderId="17" xfId="0" applyFont="1" applyFill="1" applyBorder="1"/>
    <xf numFmtId="0" fontId="8" fillId="2" borderId="0" xfId="0" applyFont="1" applyFill="1" applyAlignment="1">
      <alignment vertical="center"/>
    </xf>
    <xf numFmtId="0" fontId="36" fillId="2" borderId="10" xfId="0" applyFont="1" applyFill="1" applyBorder="1" applyAlignment="1">
      <alignment horizontal="left" vertical="center"/>
    </xf>
    <xf numFmtId="0" fontId="37" fillId="2" borderId="13" xfId="0" quotePrefix="1" applyFont="1" applyFill="1" applyBorder="1" applyAlignment="1">
      <alignment horizontal="left" vertical="center"/>
    </xf>
    <xf numFmtId="164" fontId="22" fillId="7" borderId="0" xfId="0" applyNumberFormat="1" applyFont="1" applyFill="1"/>
    <xf numFmtId="164" fontId="22" fillId="7" borderId="0" xfId="0" applyNumberFormat="1" applyFont="1" applyFill="1" applyAlignment="1">
      <alignment horizontal="center"/>
    </xf>
    <xf numFmtId="164" fontId="22" fillId="7" borderId="0" xfId="0" applyNumberFormat="1" applyFont="1" applyFill="1" applyAlignment="1">
      <alignment vertical="center"/>
    </xf>
    <xf numFmtId="0" fontId="22" fillId="9" borderId="0" xfId="0" applyFont="1" applyFill="1"/>
    <xf numFmtId="164" fontId="22" fillId="6" borderId="0" xfId="0" applyNumberFormat="1" applyFont="1" applyFill="1"/>
    <xf numFmtId="0" fontId="22" fillId="6" borderId="0" xfId="0" applyFont="1" applyFill="1"/>
    <xf numFmtId="14" fontId="22" fillId="7" borderId="0" xfId="0" applyNumberFormat="1" applyFont="1" applyFill="1"/>
    <xf numFmtId="2" fontId="2" fillId="2" borderId="18" xfId="0" applyNumberFormat="1" applyFont="1" applyFill="1" applyBorder="1"/>
    <xf numFmtId="2" fontId="26" fillId="9" borderId="19" xfId="0" applyNumberFormat="1" applyFont="1" applyFill="1" applyBorder="1" applyAlignment="1">
      <alignment horizontal="left"/>
    </xf>
    <xf numFmtId="0" fontId="10" fillId="2" borderId="19" xfId="0" applyFont="1" applyFill="1" applyBorder="1"/>
    <xf numFmtId="0" fontId="10" fillId="2" borderId="18" xfId="0" applyFont="1" applyFill="1" applyBorder="1" applyAlignment="1">
      <alignment horizontal="left"/>
    </xf>
    <xf numFmtId="0" fontId="22" fillId="2" borderId="18" xfId="0" applyFont="1" applyFill="1" applyBorder="1" applyAlignment="1">
      <alignment horizontal="left"/>
    </xf>
    <xf numFmtId="164" fontId="22" fillId="2" borderId="0" xfId="0" applyNumberFormat="1" applyFont="1" applyFill="1" applyAlignment="1">
      <alignment horizontal="left"/>
    </xf>
    <xf numFmtId="0" fontId="2" fillId="2" borderId="0" xfId="0" applyFont="1" applyFill="1" applyAlignment="1">
      <alignment wrapText="1"/>
    </xf>
    <xf numFmtId="0" fontId="2" fillId="2" borderId="0" xfId="0" applyFont="1" applyFill="1" applyAlignment="1">
      <alignment horizontal="left"/>
    </xf>
    <xf numFmtId="0" fontId="2" fillId="12" borderId="0" xfId="0" applyFont="1" applyFill="1" applyAlignment="1">
      <alignment horizontal="left"/>
    </xf>
    <xf numFmtId="0" fontId="2" fillId="12" borderId="0" xfId="0" applyFont="1" applyFill="1"/>
    <xf numFmtId="0" fontId="2" fillId="12" borderId="0" xfId="0" applyFont="1" applyFill="1" applyAlignment="1">
      <alignment wrapText="1"/>
    </xf>
    <xf numFmtId="0" fontId="3" fillId="12" borderId="0" xfId="0" applyFont="1" applyFill="1" applyAlignment="1">
      <alignment vertical="center"/>
    </xf>
    <xf numFmtId="0" fontId="44" fillId="2" borderId="0" xfId="0" applyFont="1" applyFill="1"/>
    <xf numFmtId="0" fontId="44" fillId="2" borderId="0" xfId="0" applyFont="1" applyFill="1" applyAlignment="1">
      <alignment horizontal="left"/>
    </xf>
    <xf numFmtId="0" fontId="45" fillId="2" borderId="0" xfId="0" applyFont="1" applyFill="1"/>
    <xf numFmtId="0" fontId="0" fillId="2" borderId="0" xfId="0" applyFill="1" applyAlignment="1">
      <alignment horizontal="left" vertical="center"/>
    </xf>
    <xf numFmtId="0" fontId="0" fillId="9" borderId="4" xfId="0" applyFill="1" applyBorder="1" applyAlignment="1" applyProtection="1">
      <alignment horizontal="center"/>
      <protection locked="0"/>
    </xf>
    <xf numFmtId="167" fontId="23" fillId="2" borderId="0" xfId="0" applyNumberFormat="1" applyFont="1" applyFill="1" applyAlignment="1" applyProtection="1">
      <alignment vertical="center"/>
      <protection hidden="1"/>
    </xf>
    <xf numFmtId="14" fontId="21" fillId="2" borderId="0" xfId="0" applyNumberFormat="1" applyFont="1" applyFill="1"/>
    <xf numFmtId="167" fontId="7" fillId="10" borderId="2" xfId="0" applyNumberFormat="1" applyFont="1" applyFill="1" applyBorder="1" applyAlignment="1" applyProtection="1">
      <alignment horizontal="left"/>
      <protection hidden="1"/>
    </xf>
    <xf numFmtId="0" fontId="10" fillId="9" borderId="9" xfId="0" applyFont="1" applyFill="1" applyBorder="1" applyProtection="1">
      <protection locked="0"/>
    </xf>
    <xf numFmtId="10" fontId="10" fillId="9" borderId="9" xfId="0" applyNumberFormat="1" applyFont="1" applyFill="1" applyBorder="1" applyProtection="1">
      <protection locked="0"/>
    </xf>
    <xf numFmtId="0" fontId="0" fillId="9" borderId="9" xfId="0" applyFill="1" applyBorder="1" applyAlignment="1" applyProtection="1">
      <alignment horizontal="left"/>
      <protection locked="0"/>
    </xf>
    <xf numFmtId="167" fontId="10" fillId="0" borderId="2" xfId="0" applyNumberFormat="1" applyFont="1" applyBorder="1" applyAlignment="1" applyProtection="1">
      <alignment horizontal="left"/>
      <protection hidden="1"/>
    </xf>
    <xf numFmtId="0" fontId="0" fillId="9" borderId="0" xfId="0" applyFill="1" applyProtection="1">
      <protection locked="0"/>
    </xf>
    <xf numFmtId="10" fontId="0" fillId="9" borderId="0" xfId="0" applyNumberFormat="1" applyFill="1" applyProtection="1">
      <protection locked="0"/>
    </xf>
    <xf numFmtId="0" fontId="2" fillId="2" borderId="18" xfId="0" applyFont="1" applyFill="1" applyBorder="1" applyProtection="1">
      <protection hidden="1"/>
    </xf>
    <xf numFmtId="167" fontId="6" fillId="2" borderId="18" xfId="0" applyNumberFormat="1" applyFont="1" applyFill="1" applyBorder="1" applyProtection="1">
      <protection hidden="1"/>
    </xf>
    <xf numFmtId="0" fontId="10" fillId="7" borderId="9" xfId="0" applyFont="1" applyFill="1" applyBorder="1" applyProtection="1">
      <protection hidden="1"/>
    </xf>
    <xf numFmtId="0" fontId="0" fillId="7" borderId="9" xfId="0" applyFill="1" applyBorder="1" applyAlignment="1" applyProtection="1">
      <alignment horizontal="left"/>
      <protection hidden="1"/>
    </xf>
    <xf numFmtId="0" fontId="0" fillId="7" borderId="9" xfId="0" applyFill="1" applyBorder="1" applyAlignment="1" applyProtection="1">
      <alignment horizontal="center"/>
      <protection hidden="1"/>
    </xf>
    <xf numFmtId="0" fontId="20" fillId="12" borderId="9" xfId="0" applyFont="1" applyFill="1" applyBorder="1" applyAlignment="1" applyProtection="1">
      <alignment horizontal="center"/>
      <protection hidden="1"/>
    </xf>
    <xf numFmtId="0" fontId="15" fillId="12" borderId="9" xfId="0" applyFont="1" applyFill="1" applyBorder="1" applyAlignment="1" applyProtection="1">
      <alignment horizontal="center"/>
      <protection hidden="1"/>
    </xf>
    <xf numFmtId="0" fontId="0" fillId="6" borderId="2" xfId="0" applyFill="1" applyBorder="1" applyAlignment="1" applyProtection="1">
      <alignment horizontal="left"/>
      <protection hidden="1"/>
    </xf>
    <xf numFmtId="2" fontId="0" fillId="6" borderId="0" xfId="0" applyNumberFormat="1" applyFill="1" applyProtection="1">
      <protection hidden="1"/>
    </xf>
    <xf numFmtId="2" fontId="0" fillId="6" borderId="0" xfId="0" applyNumberFormat="1" applyFill="1"/>
    <xf numFmtId="0" fontId="10" fillId="6" borderId="18" xfId="0" applyFont="1" applyFill="1" applyBorder="1" applyAlignment="1" applyProtection="1">
      <alignment horizontal="left"/>
      <protection hidden="1"/>
    </xf>
    <xf numFmtId="0" fontId="15" fillId="4" borderId="4" xfId="0" applyFont="1" applyFill="1" applyBorder="1" applyAlignment="1" applyProtection="1">
      <alignment horizontal="center"/>
      <protection hidden="1"/>
    </xf>
    <xf numFmtId="164" fontId="0" fillId="7" borderId="9" xfId="0" applyNumberFormat="1" applyFill="1" applyBorder="1" applyAlignment="1" applyProtection="1">
      <alignment horizontal="center"/>
      <protection hidden="1"/>
    </xf>
    <xf numFmtId="2" fontId="10" fillId="7" borderId="9" xfId="0" applyNumberFormat="1" applyFont="1" applyFill="1" applyBorder="1" applyProtection="1">
      <protection hidden="1"/>
    </xf>
    <xf numFmtId="2" fontId="0" fillId="7" borderId="9" xfId="0" applyNumberFormat="1" applyFill="1" applyBorder="1" applyProtection="1">
      <protection hidden="1"/>
    </xf>
    <xf numFmtId="2" fontId="0" fillId="7" borderId="9" xfId="0" applyNumberFormat="1" applyFill="1" applyBorder="1" applyAlignment="1" applyProtection="1">
      <alignment horizontal="center"/>
      <protection hidden="1"/>
    </xf>
    <xf numFmtId="164" fontId="0" fillId="2" borderId="18" xfId="0" applyNumberFormat="1" applyFill="1" applyBorder="1" applyAlignment="1" applyProtection="1">
      <alignment horizontal="center"/>
      <protection hidden="1"/>
    </xf>
    <xf numFmtId="165" fontId="0" fillId="7" borderId="9" xfId="0" applyNumberFormat="1" applyFill="1" applyBorder="1" applyAlignment="1" applyProtection="1">
      <alignment horizontal="center"/>
      <protection hidden="1"/>
    </xf>
    <xf numFmtId="166" fontId="0" fillId="7" borderId="9" xfId="0" applyNumberFormat="1" applyFill="1" applyBorder="1" applyAlignment="1" applyProtection="1">
      <alignment horizontal="center"/>
      <protection hidden="1"/>
    </xf>
    <xf numFmtId="170" fontId="0" fillId="7" borderId="9" xfId="0" applyNumberFormat="1" applyFill="1" applyBorder="1" applyAlignment="1" applyProtection="1">
      <alignment horizontal="center"/>
      <protection hidden="1"/>
    </xf>
    <xf numFmtId="170" fontId="0" fillId="7" borderId="18" xfId="0" applyNumberFormat="1" applyFill="1" applyBorder="1" applyAlignment="1" applyProtection="1">
      <alignment horizontal="center"/>
      <protection hidden="1"/>
    </xf>
    <xf numFmtId="171" fontId="22" fillId="7" borderId="9" xfId="0" applyNumberFormat="1" applyFont="1" applyFill="1" applyBorder="1" applyAlignment="1">
      <alignment horizontal="center"/>
    </xf>
    <xf numFmtId="0" fontId="6" fillId="13" borderId="0" xfId="0" applyFont="1" applyFill="1" applyAlignment="1">
      <alignment horizontal="center" vertical="center" wrapText="1"/>
    </xf>
    <xf numFmtId="0" fontId="5" fillId="2" borderId="13"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0" fontId="0" fillId="2" borderId="13" xfId="0" quotePrefix="1" applyFill="1" applyBorder="1" applyAlignment="1">
      <alignment vertical="center" wrapText="1"/>
    </xf>
    <xf numFmtId="0" fontId="0" fillId="2" borderId="0" xfId="0" quotePrefix="1" applyFill="1" applyAlignment="1">
      <alignment vertical="center" wrapText="1"/>
    </xf>
    <xf numFmtId="0" fontId="0" fillId="2" borderId="14" xfId="0" quotePrefix="1" applyFill="1" applyBorder="1" applyAlignment="1">
      <alignment vertical="center" wrapText="1"/>
    </xf>
    <xf numFmtId="0" fontId="33" fillId="11" borderId="0" xfId="0" applyFont="1" applyFill="1" applyAlignment="1">
      <alignment horizontal="center" vertical="center"/>
    </xf>
    <xf numFmtId="0" fontId="10" fillId="2" borderId="13" xfId="0" quotePrefix="1" applyFont="1" applyFill="1" applyBorder="1" applyAlignment="1">
      <alignment horizontal="left" vertical="center" wrapText="1"/>
    </xf>
    <xf numFmtId="0" fontId="10" fillId="2" borderId="0" xfId="0" quotePrefix="1" applyFont="1" applyFill="1" applyAlignment="1">
      <alignment horizontal="left" vertical="center" wrapText="1"/>
    </xf>
    <xf numFmtId="0" fontId="10" fillId="2" borderId="14" xfId="0" quotePrefix="1" applyFont="1" applyFill="1" applyBorder="1" applyAlignment="1">
      <alignment horizontal="left" vertical="center" wrapText="1"/>
    </xf>
    <xf numFmtId="0" fontId="10" fillId="2" borderId="15" xfId="0" quotePrefix="1" applyFont="1" applyFill="1" applyBorder="1" applyAlignment="1">
      <alignment horizontal="left" vertical="center" wrapText="1"/>
    </xf>
    <xf numFmtId="0" fontId="10" fillId="2" borderId="16" xfId="0" quotePrefix="1" applyFont="1" applyFill="1" applyBorder="1" applyAlignment="1">
      <alignment horizontal="left" vertical="center" wrapText="1"/>
    </xf>
    <xf numFmtId="0" fontId="10" fillId="2" borderId="17" xfId="0" quotePrefix="1" applyFont="1" applyFill="1" applyBorder="1" applyAlignment="1">
      <alignment horizontal="left" vertical="center" wrapText="1"/>
    </xf>
    <xf numFmtId="0" fontId="0" fillId="9" borderId="0" xfId="0" applyFill="1" applyAlignment="1" applyProtection="1">
      <alignment horizontal="center"/>
      <protection locked="0"/>
    </xf>
    <xf numFmtId="0" fontId="22" fillId="2" borderId="1" xfId="0" applyFont="1" applyFill="1" applyBorder="1" applyAlignment="1">
      <alignment horizontal="center"/>
    </xf>
    <xf numFmtId="0" fontId="22" fillId="2" borderId="2" xfId="0" applyFont="1" applyFill="1" applyBorder="1" applyAlignment="1">
      <alignment horizontal="center"/>
    </xf>
    <xf numFmtId="0" fontId="22" fillId="2" borderId="3" xfId="0" applyFont="1" applyFill="1" applyBorder="1" applyAlignment="1">
      <alignment horizontal="center"/>
    </xf>
    <xf numFmtId="0" fontId="10" fillId="9" borderId="0" xfId="0" applyFont="1" applyFill="1" applyAlignment="1">
      <alignment horizontal="left" vertical="center" wrapText="1"/>
    </xf>
    <xf numFmtId="168" fontId="24" fillId="5" borderId="6" xfId="0" applyNumberFormat="1" applyFont="1" applyFill="1" applyBorder="1" applyAlignment="1" applyProtection="1">
      <alignment horizontal="center" vertical="center"/>
      <protection hidden="1"/>
    </xf>
    <xf numFmtId="168" fontId="24" fillId="5" borderId="7" xfId="0" applyNumberFormat="1" applyFont="1" applyFill="1" applyBorder="1" applyAlignment="1" applyProtection="1">
      <alignment horizontal="center" vertical="center"/>
      <protection hidden="1"/>
    </xf>
    <xf numFmtId="168" fontId="24" fillId="5" borderId="5" xfId="0" applyNumberFormat="1" applyFont="1" applyFill="1" applyBorder="1" applyAlignment="1" applyProtection="1">
      <alignment horizontal="center" vertical="center"/>
      <protection hidden="1"/>
    </xf>
    <xf numFmtId="0" fontId="10" fillId="9" borderId="0" xfId="0" applyFont="1" applyFill="1" applyAlignment="1" applyProtection="1">
      <alignment horizontal="center"/>
      <protection locked="0"/>
    </xf>
    <xf numFmtId="14" fontId="0" fillId="9" borderId="0" xfId="0" applyNumberFormat="1" applyFill="1" applyAlignment="1" applyProtection="1">
      <alignment horizontal="center"/>
      <protection locked="0"/>
    </xf>
    <xf numFmtId="14" fontId="0" fillId="9" borderId="0" xfId="0" applyNumberFormat="1" applyFill="1" applyAlignment="1" applyProtection="1">
      <alignment horizontal="center" vertical="center"/>
      <protection locked="0"/>
    </xf>
    <xf numFmtId="0" fontId="22" fillId="2" borderId="0" xfId="0" applyFont="1" applyFill="1"/>
    <xf numFmtId="164" fontId="22" fillId="2" borderId="0" xfId="0" applyNumberFormat="1" applyFont="1" applyFill="1" applyAlignment="1">
      <alignment horizontal="center"/>
    </xf>
    <xf numFmtId="0" fontId="22" fillId="2" borderId="0" xfId="0" applyFont="1" applyFill="1" applyAlignment="1">
      <alignment horizontal="center"/>
    </xf>
    <xf numFmtId="0" fontId="2" fillId="5" borderId="2" xfId="0" applyFont="1" applyFill="1" applyBorder="1" applyAlignment="1">
      <alignment horizontal="center" vertical="center"/>
    </xf>
    <xf numFmtId="0" fontId="22" fillId="2" borderId="19" xfId="0" applyFont="1" applyFill="1" applyBorder="1" applyAlignment="1">
      <alignment horizontal="center"/>
    </xf>
    <xf numFmtId="0" fontId="0" fillId="6" borderId="2" xfId="0" applyFill="1" applyBorder="1" applyAlignment="1" applyProtection="1">
      <alignment horizontal="left"/>
      <protection hidden="1"/>
    </xf>
    <xf numFmtId="0" fontId="0" fillId="9" borderId="8" xfId="0" applyFill="1" applyBorder="1" applyAlignment="1" applyProtection="1">
      <alignment horizontal="center"/>
      <protection locked="0"/>
    </xf>
    <xf numFmtId="0" fontId="2" fillId="5" borderId="2" xfId="0" applyFont="1" applyFill="1" applyBorder="1" applyAlignment="1" applyProtection="1">
      <alignment horizontal="center" vertical="center"/>
      <protection hidden="1"/>
    </xf>
    <xf numFmtId="0" fontId="0" fillId="6" borderId="0" xfId="0" applyFill="1" applyAlignment="1" applyProtection="1">
      <alignment horizontal="center"/>
      <protection hidden="1"/>
    </xf>
    <xf numFmtId="15" fontId="0" fillId="9" borderId="0" xfId="0" applyNumberFormat="1" applyFill="1" applyAlignment="1" applyProtection="1">
      <alignment horizontal="center"/>
      <protection locked="0"/>
    </xf>
    <xf numFmtId="0" fontId="2" fillId="2" borderId="2" xfId="0" applyFont="1" applyFill="1" applyBorder="1" applyAlignment="1">
      <alignment horizontal="left"/>
    </xf>
    <xf numFmtId="0" fontId="0" fillId="9" borderId="19" xfId="0" applyFill="1" applyBorder="1" applyAlignment="1" applyProtection="1">
      <alignment horizontal="center"/>
      <protection locked="0"/>
    </xf>
    <xf numFmtId="0" fontId="0" fillId="2" borderId="0" xfId="0" applyFill="1" applyAlignment="1">
      <alignment horizontal="center"/>
    </xf>
    <xf numFmtId="0" fontId="0" fillId="2" borderId="13" xfId="0" quotePrefix="1" applyFill="1" applyBorder="1" applyAlignment="1">
      <alignment horizontal="left" vertical="center" wrapText="1"/>
    </xf>
    <xf numFmtId="0" fontId="0" fillId="2" borderId="0" xfId="0" quotePrefix="1" applyFill="1" applyAlignment="1">
      <alignment horizontal="left" vertical="center" wrapText="1"/>
    </xf>
    <xf numFmtId="0" fontId="0" fillId="2" borderId="14" xfId="0" quotePrefix="1" applyFill="1" applyBorder="1" applyAlignment="1">
      <alignment horizontal="left" vertical="center" wrapText="1"/>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0" xfId="0" applyNumberFormat="1" applyFill="1" applyAlignment="1">
      <alignment horizontal="center" vertical="center"/>
    </xf>
    <xf numFmtId="0" fontId="0" fillId="2" borderId="0" xfId="0" applyFill="1" applyAlignment="1">
      <alignment horizontal="left" vertical="center" wrapText="1"/>
    </xf>
    <xf numFmtId="2" fontId="0" fillId="7" borderId="0" xfId="0" applyNumberFormat="1" applyFill="1" applyAlignment="1">
      <alignment horizontal="center"/>
    </xf>
    <xf numFmtId="1" fontId="0" fillId="7" borderId="0" xfId="0" applyNumberFormat="1" applyFill="1" applyAlignment="1">
      <alignment horizontal="center" vertical="center"/>
    </xf>
    <xf numFmtId="164" fontId="22" fillId="7" borderId="0" xfId="0" applyNumberFormat="1" applyFont="1" applyFill="1" applyAlignment="1">
      <alignment horizontal="center"/>
    </xf>
    <xf numFmtId="0" fontId="22" fillId="2" borderId="0" xfId="0" applyFont="1" applyFill="1" applyAlignment="1">
      <alignment horizontal="center" vertical="center" wrapText="1"/>
    </xf>
    <xf numFmtId="0" fontId="0" fillId="2" borderId="0" xfId="0" applyFill="1" applyAlignment="1">
      <alignment horizontal="center" vertical="center"/>
    </xf>
    <xf numFmtId="164" fontId="0" fillId="7" borderId="0" xfId="0" applyNumberFormat="1" applyFill="1"/>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3" xfId="0" quotePrefix="1" applyFill="1" applyBorder="1" applyAlignment="1">
      <alignment horizontal="left" wrapText="1"/>
    </xf>
    <xf numFmtId="0" fontId="0" fillId="2" borderId="0" xfId="0" quotePrefix="1" applyFill="1" applyAlignment="1">
      <alignment horizontal="left" wrapText="1"/>
    </xf>
    <xf numFmtId="0" fontId="0" fillId="2" borderId="14" xfId="0" quotePrefix="1" applyFill="1" applyBorder="1" applyAlignment="1">
      <alignment horizontal="left" wrapText="1"/>
    </xf>
    <xf numFmtId="169" fontId="0" fillId="7" borderId="0" xfId="0" applyNumberFormat="1" applyFill="1" applyAlignment="1">
      <alignment horizontal="center"/>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0" fillId="2" borderId="0" xfId="0" applyFill="1"/>
    <xf numFmtId="164" fontId="0" fillId="2" borderId="0" xfId="0" applyNumberFormat="1" applyFill="1" applyAlignment="1">
      <alignment horizontal="center"/>
    </xf>
    <xf numFmtId="167" fontId="23" fillId="2" borderId="0" xfId="0" applyNumberFormat="1" applyFont="1" applyFill="1" applyProtection="1">
      <protection hidden="1"/>
    </xf>
  </cellXfs>
  <cellStyles count="1">
    <cellStyle name="Normal" xfId="0" builtinId="0"/>
  </cellStyles>
  <dxfs count="19">
    <dxf>
      <font>
        <b/>
        <i val="0"/>
        <color rgb="FF00B050"/>
      </font>
      <fill>
        <patternFill>
          <bgColor theme="9" tint="0.79998168889431442"/>
        </patternFill>
      </fill>
    </dxf>
    <dxf>
      <font>
        <b/>
        <i val="0"/>
        <color rgb="FFFF0000"/>
      </font>
      <fill>
        <patternFill>
          <bgColor rgb="FFFED2D6"/>
        </patternFill>
      </fill>
    </dxf>
    <dxf>
      <font>
        <b/>
        <i val="0"/>
        <color rgb="FF00B050"/>
      </font>
      <fill>
        <patternFill>
          <bgColor theme="9" tint="0.79998168889431442"/>
        </patternFill>
      </fill>
    </dxf>
    <dxf>
      <font>
        <b/>
        <i val="0"/>
        <color rgb="FFFF0000"/>
      </font>
      <fill>
        <patternFill>
          <bgColor rgb="FFFFDDDD"/>
        </patternFill>
      </fill>
    </dxf>
    <dxf>
      <font>
        <b/>
        <i val="0"/>
        <color rgb="FFFF0000"/>
      </font>
      <fill>
        <patternFill>
          <bgColor rgb="FFFDD0CB"/>
        </patternFill>
      </fill>
    </dxf>
    <dxf>
      <font>
        <b/>
        <i val="0"/>
        <color rgb="FF00B050"/>
      </font>
      <fill>
        <patternFill>
          <bgColor theme="9" tint="0.79998168889431442"/>
        </patternFill>
      </fill>
    </dxf>
    <dxf>
      <font>
        <b/>
        <i val="0"/>
        <color rgb="FF00B050"/>
      </font>
      <fill>
        <patternFill>
          <bgColor theme="9" tint="0.79998168889431442"/>
        </patternFill>
      </fill>
      <border>
        <left style="thin">
          <color auto="1"/>
        </left>
        <right style="thin">
          <color auto="1"/>
        </right>
        <top style="thin">
          <color auto="1"/>
        </top>
        <bottom style="thin">
          <color auto="1"/>
        </bottom>
        <vertical/>
        <horizontal/>
      </border>
    </dxf>
    <dxf>
      <font>
        <b/>
        <i val="0"/>
        <color rgb="FFFF0000"/>
      </font>
      <fill>
        <patternFill>
          <bgColor rgb="FFFCC4C9"/>
        </patternFill>
      </fill>
      <border>
        <left style="thin">
          <color auto="1"/>
        </left>
        <right style="thin">
          <color auto="1"/>
        </right>
        <top style="thin">
          <color auto="1"/>
        </top>
        <bottom style="thin">
          <color auto="1"/>
        </bottom>
        <vertical/>
        <horizontal/>
      </border>
    </dxf>
    <dxf>
      <font>
        <b/>
        <i val="0"/>
        <color rgb="FFFF0000"/>
      </font>
      <fill>
        <patternFill>
          <bgColor rgb="FFFDB9C4"/>
        </patternFill>
      </fill>
      <border>
        <left style="thin">
          <color auto="1"/>
        </left>
        <right style="thin">
          <color auto="1"/>
        </right>
        <top style="thin">
          <color auto="1"/>
        </top>
        <bottom style="thin">
          <color auto="1"/>
        </bottom>
        <vertical/>
        <horizontal/>
      </border>
    </dxf>
    <dxf>
      <font>
        <b/>
        <i val="0"/>
        <color rgb="FF00B050"/>
      </font>
      <fill>
        <patternFill>
          <bgColor theme="9" tint="0.79998168889431442"/>
        </patternFill>
      </fill>
      <border>
        <left style="thin">
          <color auto="1"/>
        </left>
        <right style="thin">
          <color auto="1"/>
        </right>
        <top style="thin">
          <color auto="1"/>
        </top>
        <bottom style="thin">
          <color auto="1"/>
        </bottom>
        <vertical/>
        <horizontal/>
      </border>
    </dxf>
    <dxf>
      <font>
        <b/>
        <i val="0"/>
        <color rgb="FFFF0000"/>
      </font>
      <fill>
        <patternFill>
          <bgColor rgb="FFFCC4C9"/>
        </patternFill>
      </fill>
      <border>
        <left style="thin">
          <color auto="1"/>
        </left>
        <right style="thin">
          <color auto="1"/>
        </right>
        <top style="thin">
          <color auto="1"/>
        </top>
        <bottom style="thin">
          <color auto="1"/>
        </bottom>
        <vertical/>
        <horizontal/>
      </border>
    </dxf>
    <dxf>
      <font>
        <b/>
        <i val="0"/>
        <color rgb="FFFF0000"/>
      </font>
      <fill>
        <patternFill>
          <bgColor rgb="FFFDB9C4"/>
        </patternFill>
      </fill>
      <border>
        <left style="thin">
          <color auto="1"/>
        </left>
        <right style="thin">
          <color auto="1"/>
        </right>
        <top style="thin">
          <color auto="1"/>
        </top>
        <bottom style="thin">
          <color auto="1"/>
        </bottom>
        <vertical/>
        <horizontal/>
      </border>
    </dxf>
    <dxf>
      <font>
        <b/>
        <i val="0"/>
        <color rgb="FF00B050"/>
      </font>
      <fill>
        <patternFill>
          <bgColor theme="9" tint="0.79998168889431442"/>
        </patternFill>
      </fill>
    </dxf>
    <dxf>
      <font>
        <b/>
        <i val="0"/>
        <color rgb="FFFF0000"/>
      </font>
      <fill>
        <patternFill>
          <bgColor rgb="FFFFA3A3"/>
        </patternFill>
      </fill>
    </dxf>
    <dxf>
      <font>
        <b/>
        <i val="0"/>
        <color rgb="FF00B050"/>
      </font>
      <fill>
        <patternFill>
          <bgColor theme="0"/>
        </patternFill>
      </fill>
    </dxf>
    <dxf>
      <font>
        <b/>
        <i val="0"/>
        <color rgb="FFFF0000"/>
      </font>
    </dxf>
    <dxf>
      <font>
        <b/>
        <i val="0"/>
        <color rgb="FF00B050"/>
      </font>
      <fill>
        <patternFill>
          <bgColor theme="9" tint="0.79998168889431442"/>
        </patternFill>
      </fill>
    </dxf>
    <dxf>
      <font>
        <b/>
        <i val="0"/>
        <color rgb="FFFF0000"/>
      </font>
      <fill>
        <patternFill>
          <bgColor rgb="FFFEE2E6"/>
        </patternFill>
      </fill>
    </dxf>
    <dxf>
      <font>
        <b/>
        <i val="0"/>
        <color rgb="FF00B050"/>
      </font>
      <fill>
        <patternFill>
          <bgColor theme="9" tint="0.79998168889431442"/>
        </patternFill>
      </fill>
    </dxf>
  </dxfs>
  <tableStyles count="0" defaultTableStyle="TableStyleMedium2" defaultPivotStyle="PivotStyleLight16"/>
  <colors>
    <mruColors>
      <color rgb="FFFFCCFF"/>
      <color rgb="FFFEE2E6"/>
      <color rgb="FFFED2D6"/>
      <color rgb="FFFFDDDD"/>
      <color rgb="FFFDD0CB"/>
      <color rgb="FFCC00FF"/>
      <color rgb="FFFEE8EC"/>
      <color rgb="FFFDCDD5"/>
      <color rgb="FFFCC4C9"/>
      <color rgb="FFFDB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200347</xdr:colOff>
      <xdr:row>0</xdr:row>
      <xdr:rowOff>166620</xdr:rowOff>
    </xdr:from>
    <xdr:to>
      <xdr:col>3</xdr:col>
      <xdr:colOff>76522</xdr:colOff>
      <xdr:row>10</xdr:row>
      <xdr:rowOff>261602</xdr:rowOff>
    </xdr:to>
    <xdr:pic>
      <xdr:nvPicPr>
        <xdr:cNvPr id="3" name="Image 3" descr="Une image contenant cercle, Graphique, symbole, logo&#10;&#10;Description générée automatiquemen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347" y="166620"/>
          <a:ext cx="1537335" cy="1824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234772</xdr:colOff>
      <xdr:row>20</xdr:row>
      <xdr:rowOff>36275</xdr:rowOff>
    </xdr:from>
    <xdr:to>
      <xdr:col>1</xdr:col>
      <xdr:colOff>439362</xdr:colOff>
      <xdr:row>21</xdr:row>
      <xdr:rowOff>15815</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40512" y="4303475"/>
          <a:ext cx="204590" cy="19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0</xdr:row>
      <xdr:rowOff>123825</xdr:rowOff>
    </xdr:from>
    <xdr:to>
      <xdr:col>2</xdr:col>
      <xdr:colOff>749121</xdr:colOff>
      <xdr:row>10</xdr:row>
      <xdr:rowOff>222966</xdr:rowOff>
    </xdr:to>
    <xdr:pic>
      <xdr:nvPicPr>
        <xdr:cNvPr id="4" name="Image 3" descr="Une image contenant cercle, Graphique, symbole, logo&#10;&#10;Description générée automatiquemen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23825"/>
          <a:ext cx="1539696" cy="1899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107339</xdr:colOff>
      <xdr:row>22</xdr:row>
      <xdr:rowOff>77127</xdr:rowOff>
    </xdr:from>
    <xdr:to>
      <xdr:col>1</xdr:col>
      <xdr:colOff>673100</xdr:colOff>
      <xdr:row>23</xdr:row>
      <xdr:rowOff>340724</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239" y="4776127"/>
          <a:ext cx="565761" cy="5556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0</xdr:row>
      <xdr:rowOff>95250</xdr:rowOff>
    </xdr:from>
    <xdr:to>
      <xdr:col>2</xdr:col>
      <xdr:colOff>595883</xdr:colOff>
      <xdr:row>11</xdr:row>
      <xdr:rowOff>66798</xdr:rowOff>
    </xdr:to>
    <xdr:pic>
      <xdr:nvPicPr>
        <xdr:cNvPr id="2" name="Image 1" descr="Une image contenant cercle, Graphique, symbole, logo&#10;&#10;Description générée automatiquemen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95250"/>
          <a:ext cx="1538858" cy="219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122902</xdr:colOff>
      <xdr:row>14</xdr:row>
      <xdr:rowOff>209115</xdr:rowOff>
    </xdr:from>
    <xdr:to>
      <xdr:col>23</xdr:col>
      <xdr:colOff>500140</xdr:colOff>
      <xdr:row>28</xdr:row>
      <xdr:rowOff>171698</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22091854" y="3066615"/>
          <a:ext cx="6256109" cy="2889155"/>
        </a:xfrm>
        <a:prstGeom prst="rect">
          <a:avLst/>
        </a:prstGeom>
      </xdr:spPr>
    </xdr:pic>
    <xdr:clientData/>
  </xdr:twoCellAnchor>
  <xdr:twoCellAnchor editAs="oneCell">
    <xdr:from>
      <xdr:col>15</xdr:col>
      <xdr:colOff>644357</xdr:colOff>
      <xdr:row>47</xdr:row>
      <xdr:rowOff>293153</xdr:rowOff>
    </xdr:from>
    <xdr:to>
      <xdr:col>22</xdr:col>
      <xdr:colOff>628325</xdr:colOff>
      <xdr:row>73</xdr:row>
      <xdr:rowOff>64257</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21742884" y="10366167"/>
          <a:ext cx="5829448" cy="4951138"/>
        </a:xfrm>
        <a:prstGeom prst="rect">
          <a:avLst/>
        </a:prstGeom>
        <a:solidFill>
          <a:schemeClr val="bg1"/>
        </a:solidFill>
      </xdr:spPr>
    </xdr:pic>
    <xdr:clientData/>
  </xdr:twoCellAnchor>
  <xdr:twoCellAnchor editAs="oneCell">
    <xdr:from>
      <xdr:col>16</xdr:col>
      <xdr:colOff>182016</xdr:colOff>
      <xdr:row>31</xdr:row>
      <xdr:rowOff>136810</xdr:rowOff>
    </xdr:from>
    <xdr:to>
      <xdr:col>22</xdr:col>
      <xdr:colOff>715002</xdr:colOff>
      <xdr:row>38</xdr:row>
      <xdr:rowOff>210656</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22115612" y="6517255"/>
          <a:ext cx="5543397" cy="1613504"/>
        </a:xfrm>
        <a:prstGeom prst="rect">
          <a:avLst/>
        </a:prstGeom>
      </xdr:spPr>
    </xdr:pic>
    <xdr:clientData/>
  </xdr:twoCellAnchor>
  <xdr:twoCellAnchor editAs="oneCell">
    <xdr:from>
      <xdr:col>16</xdr:col>
      <xdr:colOff>201754</xdr:colOff>
      <xdr:row>39</xdr:row>
      <xdr:rowOff>102958</xdr:rowOff>
    </xdr:from>
    <xdr:to>
      <xdr:col>23</xdr:col>
      <xdr:colOff>102637</xdr:colOff>
      <xdr:row>46</xdr:row>
      <xdr:rowOff>52004</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22135350" y="8323163"/>
          <a:ext cx="5746362" cy="1553944"/>
        </a:xfrm>
        <a:prstGeom prst="rect">
          <a:avLst/>
        </a:prstGeom>
      </xdr:spPr>
    </xdr:pic>
    <xdr:clientData/>
  </xdr:twoCellAnchor>
  <xdr:twoCellAnchor editAs="oneCell">
    <xdr:from>
      <xdr:col>1</xdr:col>
      <xdr:colOff>474364</xdr:colOff>
      <xdr:row>55</xdr:row>
      <xdr:rowOff>153055</xdr:rowOff>
    </xdr:from>
    <xdr:to>
      <xdr:col>1</xdr:col>
      <xdr:colOff>705685</xdr:colOff>
      <xdr:row>57</xdr:row>
      <xdr:rowOff>4517</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311727" y="11394648"/>
          <a:ext cx="231321" cy="217808"/>
        </a:xfrm>
        <a:prstGeom prst="rect">
          <a:avLst/>
        </a:prstGeom>
      </xdr:spPr>
    </xdr:pic>
    <xdr:clientData/>
  </xdr:twoCellAnchor>
  <xdr:twoCellAnchor editAs="oneCell">
    <xdr:from>
      <xdr:col>1</xdr:col>
      <xdr:colOff>433931</xdr:colOff>
      <xdr:row>66</xdr:row>
      <xdr:rowOff>162667</xdr:rowOff>
    </xdr:from>
    <xdr:to>
      <xdr:col>1</xdr:col>
      <xdr:colOff>732156</xdr:colOff>
      <xdr:row>68</xdr:row>
      <xdr:rowOff>10467</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1271294" y="13476733"/>
          <a:ext cx="298225" cy="287415"/>
        </a:xfrm>
        <a:prstGeom prst="rect">
          <a:avLst/>
        </a:prstGeom>
      </xdr:spPr>
    </xdr:pic>
    <xdr:clientData/>
  </xdr:twoCellAnchor>
  <xdr:twoCellAnchor editAs="oneCell">
    <xdr:from>
      <xdr:col>1</xdr:col>
      <xdr:colOff>451805</xdr:colOff>
      <xdr:row>47</xdr:row>
      <xdr:rowOff>356127</xdr:rowOff>
    </xdr:from>
    <xdr:to>
      <xdr:col>1</xdr:col>
      <xdr:colOff>693593</xdr:colOff>
      <xdr:row>49</xdr:row>
      <xdr:rowOff>4239</xdr:rowOff>
    </xdr:to>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stretch>
          <a:fillRect/>
        </a:stretch>
      </xdr:blipFill>
      <xdr:spPr>
        <a:xfrm>
          <a:off x="1291644" y="10843869"/>
          <a:ext cx="241788" cy="242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409575</xdr:colOff>
      <xdr:row>0</xdr:row>
      <xdr:rowOff>47625</xdr:rowOff>
    </xdr:from>
    <xdr:to>
      <xdr:col>2</xdr:col>
      <xdr:colOff>273847</xdr:colOff>
      <xdr:row>11</xdr:row>
      <xdr:rowOff>25069</xdr:rowOff>
    </xdr:to>
    <xdr:pic>
      <xdr:nvPicPr>
        <xdr:cNvPr id="3" name="Image 2" descr="Une image contenant cercle, Graphique, symbole, logo&#10;&#10;Description générée automatiquement">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47625"/>
          <a:ext cx="1540672" cy="209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560294</xdr:colOff>
      <xdr:row>14</xdr:row>
      <xdr:rowOff>22720</xdr:rowOff>
    </xdr:from>
    <xdr:to>
      <xdr:col>1</xdr:col>
      <xdr:colOff>805423</xdr:colOff>
      <xdr:row>15</xdr:row>
      <xdr:rowOff>65893</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400735" y="3055312"/>
          <a:ext cx="245129" cy="236902"/>
        </a:xfrm>
        <a:prstGeom prst="rect">
          <a:avLst/>
        </a:prstGeom>
      </xdr:spPr>
    </xdr:pic>
    <xdr:clientData/>
  </xdr:twoCellAnchor>
  <xdr:twoCellAnchor editAs="oneCell">
    <xdr:from>
      <xdr:col>18</xdr:col>
      <xdr:colOff>132857</xdr:colOff>
      <xdr:row>45</xdr:row>
      <xdr:rowOff>23416</xdr:rowOff>
    </xdr:from>
    <xdr:to>
      <xdr:col>23</xdr:col>
      <xdr:colOff>677460</xdr:colOff>
      <xdr:row>71</xdr:row>
      <xdr:rowOff>136603</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3"/>
        <a:srcRect l="-1" r="62982" b="26812"/>
        <a:stretch/>
      </xdr:blipFill>
      <xdr:spPr>
        <a:xfrm>
          <a:off x="21486877" y="8982065"/>
          <a:ext cx="4727880" cy="49271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733425</xdr:colOff>
      <xdr:row>0</xdr:row>
      <xdr:rowOff>95250</xdr:rowOff>
    </xdr:from>
    <xdr:to>
      <xdr:col>2</xdr:col>
      <xdr:colOff>595883</xdr:colOff>
      <xdr:row>11</xdr:row>
      <xdr:rowOff>66798</xdr:rowOff>
    </xdr:to>
    <xdr:pic>
      <xdr:nvPicPr>
        <xdr:cNvPr id="2" name="Image 1" descr="Une image contenant cercle, Graphique, symbole, logo&#10;&#10;Description générée automatiquemen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95250"/>
          <a:ext cx="1538858" cy="2209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546509</xdr:colOff>
      <xdr:row>70</xdr:row>
      <xdr:rowOff>40393</xdr:rowOff>
    </xdr:from>
    <xdr:to>
      <xdr:col>1</xdr:col>
      <xdr:colOff>777830</xdr:colOff>
      <xdr:row>70</xdr:row>
      <xdr:rowOff>280331</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1386348" y="14696603"/>
          <a:ext cx="231321" cy="239938"/>
        </a:xfrm>
        <a:prstGeom prst="rect">
          <a:avLst/>
        </a:prstGeom>
      </xdr:spPr>
    </xdr:pic>
    <xdr:clientData/>
  </xdr:twoCellAnchor>
  <xdr:twoCellAnchor editAs="oneCell">
    <xdr:from>
      <xdr:col>1</xdr:col>
      <xdr:colOff>518345</xdr:colOff>
      <xdr:row>58</xdr:row>
      <xdr:rowOff>131490</xdr:rowOff>
    </xdr:from>
    <xdr:to>
      <xdr:col>1</xdr:col>
      <xdr:colOff>750325</xdr:colOff>
      <xdr:row>60</xdr:row>
      <xdr:rowOff>4732</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1358184" y="12544716"/>
          <a:ext cx="231980" cy="252192"/>
        </a:xfrm>
        <a:prstGeom prst="rect">
          <a:avLst/>
        </a:prstGeom>
      </xdr:spPr>
    </xdr:pic>
    <xdr:clientData/>
  </xdr:twoCellAnchor>
  <xdr:twoCellAnchor editAs="oneCell">
    <xdr:from>
      <xdr:col>1</xdr:col>
      <xdr:colOff>426750</xdr:colOff>
      <xdr:row>50</xdr:row>
      <xdr:rowOff>330803</xdr:rowOff>
    </xdr:from>
    <xdr:to>
      <xdr:col>1</xdr:col>
      <xdr:colOff>668538</xdr:colOff>
      <xdr:row>52</xdr:row>
      <xdr:rowOff>21856</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263091" y="10483059"/>
          <a:ext cx="241788" cy="271846"/>
        </a:xfrm>
        <a:prstGeom prst="rect">
          <a:avLst/>
        </a:prstGeom>
      </xdr:spPr>
    </xdr:pic>
    <xdr:clientData/>
  </xdr:twoCellAnchor>
  <xdr:twoCellAnchor editAs="oneCell">
    <xdr:from>
      <xdr:col>16</xdr:col>
      <xdr:colOff>66675</xdr:colOff>
      <xdr:row>17</xdr:row>
      <xdr:rowOff>19050</xdr:rowOff>
    </xdr:from>
    <xdr:to>
      <xdr:col>22</xdr:col>
      <xdr:colOff>805889</xdr:colOff>
      <xdr:row>29</xdr:row>
      <xdr:rowOff>152400</xdr:rowOff>
    </xdr:to>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a:stretch>
          <a:fillRect/>
        </a:stretch>
      </xdr:blipFill>
      <xdr:spPr>
        <a:xfrm>
          <a:off x="21745575" y="3438525"/>
          <a:ext cx="5768414" cy="2628900"/>
        </a:xfrm>
        <a:prstGeom prst="rect">
          <a:avLst/>
        </a:prstGeom>
      </xdr:spPr>
    </xdr:pic>
    <xdr:clientData/>
  </xdr:twoCellAnchor>
  <xdr:twoCellAnchor editAs="oneCell">
    <xdr:from>
      <xdr:col>7</xdr:col>
      <xdr:colOff>219206</xdr:colOff>
      <xdr:row>39</xdr:row>
      <xdr:rowOff>127774</xdr:rowOff>
    </xdr:from>
    <xdr:to>
      <xdr:col>9</xdr:col>
      <xdr:colOff>1548026</xdr:colOff>
      <xdr:row>47</xdr:row>
      <xdr:rowOff>66680</xdr:rowOff>
    </xdr:to>
    <xdr:pic>
      <xdr:nvPicPr>
        <xdr:cNvPr id="11" name="Picture 2" descr="https://www.researchgate.net/publication/274717701/figure/fig6/AS:614255829205020@1523461410895/Cells-are-electrically-connected-into-strings-via-cell-interconnect-ribbons-and-the.png">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39145" y="8258872"/>
          <a:ext cx="3001503" cy="134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48786</xdr:colOff>
      <xdr:row>32</xdr:row>
      <xdr:rowOff>23232</xdr:rowOff>
    </xdr:from>
    <xdr:to>
      <xdr:col>24</xdr:col>
      <xdr:colOff>517644</xdr:colOff>
      <xdr:row>46</xdr:row>
      <xdr:rowOff>43385</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stretch>
          <a:fillRect/>
        </a:stretch>
      </xdr:blipFill>
      <xdr:spPr>
        <a:xfrm>
          <a:off x="22885554" y="6574573"/>
          <a:ext cx="7159590" cy="2819574"/>
        </a:xfrm>
        <a:prstGeom prst="rect">
          <a:avLst/>
        </a:prstGeom>
      </xdr:spPr>
    </xdr:pic>
    <xdr:clientData/>
  </xdr:twoCellAnchor>
  <xdr:twoCellAnchor editAs="oneCell">
    <xdr:from>
      <xdr:col>16</xdr:col>
      <xdr:colOff>232313</xdr:colOff>
      <xdr:row>48</xdr:row>
      <xdr:rowOff>53437</xdr:rowOff>
    </xdr:from>
    <xdr:to>
      <xdr:col>24</xdr:col>
      <xdr:colOff>94001</xdr:colOff>
      <xdr:row>62</xdr:row>
      <xdr:rowOff>176022</xdr:rowOff>
    </xdr:to>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stretch>
          <a:fillRect/>
        </a:stretch>
      </xdr:blipFill>
      <xdr:spPr>
        <a:xfrm>
          <a:off x="22753288" y="10224200"/>
          <a:ext cx="6577620" cy="314308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6:R51"/>
  <sheetViews>
    <sheetView topLeftCell="A19" zoomScale="89" zoomScaleNormal="89" workbookViewId="0">
      <selection activeCell="J18" sqref="J18"/>
    </sheetView>
  </sheetViews>
  <sheetFormatPr baseColWidth="10" defaultColWidth="11" defaultRowHeight="14.25" x14ac:dyDescent="0.2"/>
  <cols>
    <col min="1" max="1" width="2.75" style="1" customWidth="1"/>
    <col min="2" max="2" width="8.125" style="1" customWidth="1"/>
    <col min="3" max="10" width="11" style="1"/>
    <col min="11" max="11" width="36.375" style="1" customWidth="1"/>
    <col min="12" max="16384" width="11" style="1"/>
  </cols>
  <sheetData>
    <row r="6" spans="1:13" ht="26.25" x14ac:dyDescent="0.2">
      <c r="D6" s="2"/>
    </row>
    <row r="10" spans="1:13" ht="1.5" customHeight="1" x14ac:dyDescent="0.2"/>
    <row r="11" spans="1:13" ht="36" customHeight="1" x14ac:dyDescent="0.2">
      <c r="E11" s="2"/>
      <c r="F11" s="2"/>
      <c r="G11" s="2"/>
      <c r="H11" s="2"/>
      <c r="I11" s="2"/>
      <c r="J11" s="2"/>
      <c r="K11" s="2"/>
      <c r="L11" s="2"/>
      <c r="M11" s="2"/>
    </row>
    <row r="12" spans="1:13" ht="66" customHeight="1" x14ac:dyDescent="0.2">
      <c r="B12" s="228" t="s">
        <v>186</v>
      </c>
      <c r="C12" s="228"/>
      <c r="D12" s="228"/>
      <c r="E12" s="228"/>
      <c r="F12" s="228"/>
      <c r="G12" s="228"/>
      <c r="H12" s="228"/>
      <c r="I12" s="228"/>
      <c r="J12" s="228"/>
      <c r="K12" s="228"/>
      <c r="L12" s="2"/>
      <c r="M12" s="2"/>
    </row>
    <row r="13" spans="1:13" ht="13.5" customHeight="1" x14ac:dyDescent="0.2">
      <c r="A13" s="9"/>
      <c r="D13" s="9" t="s">
        <v>4</v>
      </c>
      <c r="E13" s="2"/>
      <c r="F13" s="2"/>
      <c r="G13" s="2"/>
      <c r="H13" s="2"/>
      <c r="I13" s="2"/>
      <c r="J13" s="2"/>
      <c r="K13" s="2"/>
      <c r="L13" s="2"/>
      <c r="M13" s="2"/>
    </row>
    <row r="14" spans="1:13" s="10" customFormat="1" ht="13.5" customHeight="1" x14ac:dyDescent="0.25">
      <c r="A14" s="186"/>
      <c r="B14" s="188" t="s">
        <v>187</v>
      </c>
      <c r="C14" s="189"/>
      <c r="D14" s="190"/>
      <c r="E14" s="191"/>
      <c r="F14" s="191"/>
      <c r="G14" s="191"/>
      <c r="H14" s="191"/>
      <c r="I14" s="2"/>
      <c r="J14" s="2"/>
      <c r="K14" s="2"/>
      <c r="L14" s="2"/>
      <c r="M14" s="2"/>
    </row>
    <row r="15" spans="1:13" s="10" customFormat="1" ht="13.5" customHeight="1" x14ac:dyDescent="0.25">
      <c r="A15" s="186"/>
      <c r="B15" s="187"/>
      <c r="D15" s="186"/>
      <c r="E15" s="2"/>
      <c r="F15" s="2"/>
      <c r="G15" s="2"/>
      <c r="H15" s="2"/>
      <c r="I15" s="2"/>
      <c r="J15" s="2"/>
      <c r="K15" s="2"/>
      <c r="L15" s="2"/>
      <c r="M15" s="2"/>
    </row>
    <row r="16" spans="1:13" ht="15" x14ac:dyDescent="0.25">
      <c r="B16" s="4" t="s">
        <v>188</v>
      </c>
    </row>
    <row r="17" spans="2:3" x14ac:dyDescent="0.2">
      <c r="B17" s="1" t="s">
        <v>205</v>
      </c>
    </row>
    <row r="19" spans="2:3" ht="15" x14ac:dyDescent="0.25">
      <c r="B19" s="4" t="s">
        <v>190</v>
      </c>
    </row>
    <row r="20" spans="2:3" ht="3" customHeight="1" x14ac:dyDescent="0.2"/>
    <row r="21" spans="2:3" ht="17.25" customHeight="1" x14ac:dyDescent="0.25">
      <c r="C21" s="11" t="s">
        <v>189</v>
      </c>
    </row>
    <row r="22" spans="2:3" ht="6.75" customHeight="1" x14ac:dyDescent="0.2"/>
    <row r="23" spans="2:3" ht="15" x14ac:dyDescent="0.25">
      <c r="B23" s="8" t="s">
        <v>191</v>
      </c>
    </row>
    <row r="24" spans="2:3" ht="5.25" customHeight="1" x14ac:dyDescent="0.2"/>
    <row r="25" spans="2:3" ht="13.5" customHeight="1" x14ac:dyDescent="0.2">
      <c r="B25" s="1" t="s">
        <v>196</v>
      </c>
    </row>
    <row r="26" spans="2:3" ht="15.75" customHeight="1" x14ac:dyDescent="0.2">
      <c r="B26" s="1" t="s">
        <v>195</v>
      </c>
    </row>
    <row r="27" spans="2:3" ht="4.5" customHeight="1" x14ac:dyDescent="0.2"/>
    <row r="28" spans="2:3" ht="15" customHeight="1" x14ac:dyDescent="0.25">
      <c r="B28" s="8" t="s">
        <v>206</v>
      </c>
    </row>
    <row r="29" spans="2:3" ht="6" customHeight="1" x14ac:dyDescent="0.2"/>
    <row r="30" spans="2:3" x14ac:dyDescent="0.2">
      <c r="B30" s="1" t="s">
        <v>207</v>
      </c>
    </row>
    <row r="31" spans="2:3" x14ac:dyDescent="0.2">
      <c r="B31" s="1" t="s">
        <v>208</v>
      </c>
    </row>
    <row r="32" spans="2:3" ht="5.25" customHeight="1" x14ac:dyDescent="0.2"/>
    <row r="33" spans="2:18" ht="15" x14ac:dyDescent="0.25">
      <c r="B33" s="8" t="s">
        <v>209</v>
      </c>
      <c r="O33" s="3"/>
      <c r="Q33" s="3"/>
      <c r="R33" s="5"/>
    </row>
    <row r="34" spans="2:18" ht="4.5" customHeight="1" x14ac:dyDescent="0.2">
      <c r="R34" s="5"/>
    </row>
    <row r="35" spans="2:18" x14ac:dyDescent="0.2">
      <c r="B35" s="1" t="s">
        <v>1</v>
      </c>
    </row>
    <row r="36" spans="2:18" ht="12.75" customHeight="1" x14ac:dyDescent="0.2">
      <c r="B36" s="1" t="s">
        <v>5</v>
      </c>
      <c r="G36" s="9"/>
    </row>
    <row r="37" spans="2:18" ht="15" x14ac:dyDescent="0.25">
      <c r="C37" s="1" t="s">
        <v>192</v>
      </c>
    </row>
    <row r="38" spans="2:18" ht="15" x14ac:dyDescent="0.25">
      <c r="B38" s="12" t="s">
        <v>2</v>
      </c>
      <c r="K38" s="25"/>
    </row>
    <row r="39" spans="2:18" ht="15" x14ac:dyDescent="0.25">
      <c r="C39" s="1" t="s">
        <v>193</v>
      </c>
    </row>
    <row r="40" spans="2:18" x14ac:dyDescent="0.2">
      <c r="C40" s="1" t="s">
        <v>194</v>
      </c>
    </row>
    <row r="42" spans="2:18" ht="15" x14ac:dyDescent="0.25">
      <c r="B42" s="4" t="s">
        <v>197</v>
      </c>
    </row>
    <row r="43" spans="2:18" x14ac:dyDescent="0.2">
      <c r="B43" s="1" t="s">
        <v>200</v>
      </c>
      <c r="R43" s="5"/>
    </row>
    <row r="44" spans="2:18" x14ac:dyDescent="0.2">
      <c r="B44" s="1" t="s">
        <v>198</v>
      </c>
      <c r="R44" s="5"/>
    </row>
    <row r="45" spans="2:18" ht="16.5" x14ac:dyDescent="0.2">
      <c r="D45" s="13" t="s">
        <v>3</v>
      </c>
    </row>
    <row r="47" spans="2:18" ht="15" x14ac:dyDescent="0.25">
      <c r="B47" s="4" t="s">
        <v>199</v>
      </c>
    </row>
    <row r="48" spans="2:18" x14ac:dyDescent="0.2">
      <c r="B48" s="1" t="s">
        <v>8</v>
      </c>
    </row>
    <row r="49" spans="2:2" x14ac:dyDescent="0.2">
      <c r="B49" s="1" t="s">
        <v>201</v>
      </c>
    </row>
    <row r="50" spans="2:2" x14ac:dyDescent="0.2">
      <c r="B50" s="1" t="s">
        <v>202</v>
      </c>
    </row>
    <row r="51" spans="2:2" x14ac:dyDescent="0.2">
      <c r="B51" s="1" t="s">
        <v>9</v>
      </c>
    </row>
  </sheetData>
  <sheetProtection algorithmName="SHA-512" hashValue="F4bx4FA+ePwkVZN0kiDL5Ebu98DLv1b5+Lv6B8azgr/f3ezQD28CA+mBluN2poiEf5VxKtsRnuCdRkHPMv3oKA==" saltValue="7JwO/2TDMQ71gBVCEqWfSg==" spinCount="100000" sheet="1" objects="1" scenarios="1"/>
  <mergeCells count="1">
    <mergeCell ref="B12:K1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3"/>
  <sheetViews>
    <sheetView workbookViewId="0">
      <selection activeCell="I43" sqref="I43"/>
    </sheetView>
  </sheetViews>
  <sheetFormatPr baseColWidth="10" defaultRowHeight="14.25" x14ac:dyDescent="0.2"/>
  <sheetData>
    <row r="1" spans="1:1" x14ac:dyDescent="0.2">
      <c r="A1" t="s">
        <v>6</v>
      </c>
    </row>
    <row r="43" spans="9:9" x14ac:dyDescent="0.2">
      <c r="I43" t="s">
        <v>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5:T118"/>
  <sheetViews>
    <sheetView tabSelected="1" zoomScale="90" zoomScaleNormal="90" workbookViewId="0">
      <selection activeCell="J40" sqref="J40"/>
    </sheetView>
  </sheetViews>
  <sheetFormatPr baseColWidth="10" defaultColWidth="11" defaultRowHeight="14.25" x14ac:dyDescent="0.2"/>
  <cols>
    <col min="1" max="1" width="2.75" style="1" customWidth="1"/>
    <col min="2" max="2" width="11" style="1"/>
    <col min="3" max="3" width="34" style="1" customWidth="1"/>
    <col min="4" max="4" width="11" style="1"/>
    <col min="5" max="5" width="15.625" style="1" customWidth="1"/>
    <col min="6" max="6" width="17.5" style="1" bestFit="1" customWidth="1"/>
    <col min="7" max="9" width="11" style="1"/>
    <col min="10" max="10" width="28.375" style="1" customWidth="1"/>
    <col min="11" max="11" width="13.5" style="1" customWidth="1"/>
    <col min="12" max="12" width="6.75" style="1" customWidth="1"/>
    <col min="13" max="13" width="29.5" style="1" customWidth="1"/>
    <col min="14" max="14" width="25" style="1" customWidth="1"/>
    <col min="15" max="15" width="23.875" style="1" customWidth="1"/>
    <col min="16" max="16" width="19.5" style="1" customWidth="1"/>
    <col min="17" max="17" width="31.625" style="1" customWidth="1"/>
    <col min="18" max="18" width="20.75" style="1" customWidth="1"/>
    <col min="19" max="19" width="19.625" style="1" customWidth="1"/>
    <col min="20" max="20" width="17" style="1" customWidth="1"/>
    <col min="21" max="21" width="11" style="1"/>
    <col min="22" max="22" width="25.375" style="1" customWidth="1"/>
    <col min="23" max="16384" width="11" style="1"/>
  </cols>
  <sheetData>
    <row r="5" spans="3:20" ht="27.75" x14ac:dyDescent="0.2">
      <c r="D5" s="124" t="s">
        <v>0</v>
      </c>
    </row>
    <row r="7" spans="3:20" ht="20.25" customHeight="1" x14ac:dyDescent="0.2">
      <c r="E7" s="123" t="s">
        <v>15</v>
      </c>
      <c r="F7" s="18"/>
      <c r="G7" s="18"/>
      <c r="H7" s="18"/>
      <c r="M7" s="235" t="s">
        <v>135</v>
      </c>
      <c r="N7" s="235"/>
      <c r="O7" s="235"/>
      <c r="P7" s="235"/>
      <c r="Q7" s="235"/>
      <c r="R7" s="235"/>
      <c r="S7" s="235"/>
      <c r="T7" s="235"/>
    </row>
    <row r="8" spans="3:20" ht="14.25" customHeight="1" x14ac:dyDescent="0.2">
      <c r="M8" s="235"/>
      <c r="N8" s="235"/>
      <c r="O8" s="235"/>
      <c r="P8" s="235"/>
      <c r="Q8" s="235"/>
      <c r="R8" s="235"/>
      <c r="S8" s="235"/>
      <c r="T8" s="235"/>
    </row>
    <row r="9" spans="3:20" ht="14.25" customHeight="1" x14ac:dyDescent="0.2">
      <c r="M9" s="235"/>
      <c r="N9" s="235"/>
      <c r="O9" s="235"/>
      <c r="P9" s="235"/>
      <c r="Q9" s="235"/>
      <c r="R9" s="235"/>
      <c r="S9" s="235"/>
      <c r="T9" s="235"/>
    </row>
    <row r="10" spans="3:20" ht="1.5" customHeight="1" x14ac:dyDescent="0.2"/>
    <row r="11" spans="3:20" ht="36" customHeight="1" x14ac:dyDescent="0.2">
      <c r="E11" s="2"/>
      <c r="F11" s="2"/>
      <c r="G11" s="2"/>
      <c r="H11" s="2"/>
      <c r="I11" s="2"/>
      <c r="J11" s="2"/>
      <c r="K11" s="2"/>
      <c r="L11" s="2"/>
    </row>
    <row r="12" spans="3:20" ht="14.25" customHeight="1" x14ac:dyDescent="0.25">
      <c r="E12" s="2"/>
      <c r="F12" s="2"/>
      <c r="G12" s="2"/>
      <c r="H12" s="2"/>
      <c r="I12" s="2"/>
      <c r="J12" s="2"/>
      <c r="K12" s="2"/>
      <c r="L12" s="2"/>
      <c r="M12" s="117" t="s">
        <v>88</v>
      </c>
      <c r="P12" s="22"/>
    </row>
    <row r="13" spans="3:20" ht="20.25" customHeight="1" x14ac:dyDescent="0.25">
      <c r="C13" s="122" t="s">
        <v>24</v>
      </c>
      <c r="D13" s="33"/>
      <c r="E13" s="33"/>
      <c r="F13" s="33"/>
      <c r="G13" s="33"/>
      <c r="H13" s="33"/>
      <c r="I13" s="33"/>
      <c r="J13" s="34"/>
      <c r="K13" s="2"/>
      <c r="L13" s="2"/>
    </row>
    <row r="14" spans="3:20" ht="42.6" customHeight="1" x14ac:dyDescent="0.2">
      <c r="C14" s="229" t="s">
        <v>203</v>
      </c>
      <c r="D14" s="230"/>
      <c r="E14" s="230"/>
      <c r="F14" s="230"/>
      <c r="G14" s="230"/>
      <c r="H14" s="230"/>
      <c r="I14" s="230"/>
      <c r="J14" s="231"/>
      <c r="M14" s="112" t="s">
        <v>125</v>
      </c>
    </row>
    <row r="15" spans="3:20" ht="15.75" customHeight="1" x14ac:dyDescent="0.25">
      <c r="C15" s="37" t="s">
        <v>25</v>
      </c>
      <c r="D15" s="29"/>
      <c r="E15" s="29"/>
      <c r="F15" s="29"/>
      <c r="G15" s="29"/>
      <c r="H15" s="29"/>
      <c r="I15" s="29"/>
      <c r="J15" s="35"/>
      <c r="M15" s="23" t="s">
        <v>18</v>
      </c>
      <c r="O15" s="71">
        <v>45672</v>
      </c>
    </row>
    <row r="16" spans="3:20" ht="30.6" customHeight="1" x14ac:dyDescent="0.25">
      <c r="C16" s="232" t="s">
        <v>210</v>
      </c>
      <c r="D16" s="233"/>
      <c r="E16" s="233"/>
      <c r="F16" s="233"/>
      <c r="G16" s="233"/>
      <c r="H16" s="233"/>
      <c r="I16" s="233"/>
      <c r="J16" s="234"/>
      <c r="M16" s="20" t="s">
        <v>14</v>
      </c>
      <c r="O16" s="1" t="s">
        <v>87</v>
      </c>
    </row>
    <row r="17" spans="2:20" ht="13.15" customHeight="1" x14ac:dyDescent="0.25">
      <c r="B17" s="4"/>
      <c r="C17" s="126"/>
      <c r="D17" s="118"/>
      <c r="E17" s="118"/>
      <c r="F17" s="118"/>
      <c r="G17" s="118"/>
      <c r="H17" s="118"/>
      <c r="I17" s="118"/>
      <c r="J17" s="119"/>
      <c r="M17" s="62"/>
      <c r="N17" s="68"/>
      <c r="O17" s="81" t="s">
        <v>106</v>
      </c>
      <c r="P17" s="81" t="s">
        <v>107</v>
      </c>
      <c r="Q17" s="81" t="s">
        <v>108</v>
      </c>
      <c r="R17" s="81" t="s">
        <v>109</v>
      </c>
      <c r="S17" s="81" t="s">
        <v>110</v>
      </c>
      <c r="T17" s="81" t="s">
        <v>120</v>
      </c>
    </row>
    <row r="18" spans="2:20" ht="15" x14ac:dyDescent="0.25">
      <c r="C18" s="36" t="s">
        <v>204</v>
      </c>
      <c r="D18" s="29"/>
      <c r="E18" s="29"/>
      <c r="F18" s="29"/>
      <c r="G18" s="29"/>
      <c r="H18" s="29"/>
      <c r="I18" s="29"/>
      <c r="J18" s="35"/>
      <c r="M18" s="77" t="s">
        <v>118</v>
      </c>
      <c r="N18" s="67"/>
      <c r="O18" s="82" t="s">
        <v>113</v>
      </c>
      <c r="P18" s="82" t="s">
        <v>113</v>
      </c>
      <c r="Q18" s="82" t="s">
        <v>113</v>
      </c>
      <c r="R18" s="82" t="str">
        <f>+$Q$18</f>
        <v>Version 1</v>
      </c>
      <c r="S18" s="82" t="str">
        <f>+$Q$18</f>
        <v>Version 1</v>
      </c>
      <c r="T18" s="82" t="str">
        <f>+$Q$18</f>
        <v>Version 1</v>
      </c>
    </row>
    <row r="19" spans="2:20" ht="15" customHeight="1" x14ac:dyDescent="0.25">
      <c r="C19" s="236" t="s">
        <v>211</v>
      </c>
      <c r="D19" s="237"/>
      <c r="E19" s="237"/>
      <c r="F19" s="237"/>
      <c r="G19" s="237"/>
      <c r="H19" s="237"/>
      <c r="I19" s="237"/>
      <c r="J19" s="238"/>
      <c r="K19" s="24"/>
      <c r="M19" s="78" t="s">
        <v>119</v>
      </c>
      <c r="N19" s="21"/>
      <c r="O19" s="107" t="s">
        <v>134</v>
      </c>
      <c r="P19" s="107" t="str">
        <f>+$O$19</f>
        <v>Certificat PPE2 N°xxx-</v>
      </c>
      <c r="Q19" s="107" t="str">
        <f>+$O$19</f>
        <v>Certificat PPE2 N°xxx-</v>
      </c>
      <c r="R19" s="107" t="str">
        <f>+$O$19</f>
        <v>Certificat PPE2 N°xxx-</v>
      </c>
      <c r="S19" s="107" t="str">
        <f>+$O$19</f>
        <v>Certificat PPE2 N°xxx-</v>
      </c>
      <c r="T19" s="107" t="str">
        <f>+$O$19</f>
        <v>Certificat PPE2 N°xxx-</v>
      </c>
    </row>
    <row r="20" spans="2:20" ht="16.5" customHeight="1" x14ac:dyDescent="0.25">
      <c r="C20" s="239"/>
      <c r="D20" s="240"/>
      <c r="E20" s="240"/>
      <c r="F20" s="240"/>
      <c r="G20" s="240"/>
      <c r="H20" s="240"/>
      <c r="I20" s="240"/>
      <c r="J20" s="241"/>
      <c r="K20" s="26"/>
      <c r="M20" s="79" t="s">
        <v>16</v>
      </c>
      <c r="N20" s="21"/>
      <c r="O20" s="83">
        <v>45097</v>
      </c>
      <c r="P20" s="83">
        <v>45240</v>
      </c>
      <c r="Q20" s="83">
        <v>45383</v>
      </c>
      <c r="R20" s="83">
        <v>45417</v>
      </c>
      <c r="S20" s="83">
        <v>45673</v>
      </c>
      <c r="T20" s="83">
        <v>45001</v>
      </c>
    </row>
    <row r="21" spans="2:20" ht="15.6" customHeight="1" x14ac:dyDescent="0.25">
      <c r="H21" s="117"/>
      <c r="I21" s="117"/>
      <c r="J21" s="117"/>
      <c r="K21" s="27"/>
      <c r="M21" s="78" t="s">
        <v>17</v>
      </c>
      <c r="N21" s="21"/>
      <c r="O21" s="83">
        <v>45412</v>
      </c>
      <c r="P21" s="83">
        <v>45412</v>
      </c>
      <c r="Q21" s="83">
        <v>45657</v>
      </c>
      <c r="R21" s="83">
        <v>45782</v>
      </c>
      <c r="S21" s="83">
        <v>46147</v>
      </c>
      <c r="T21" s="83">
        <v>45292</v>
      </c>
    </row>
    <row r="22" spans="2:20" ht="13.9" customHeight="1" x14ac:dyDescent="0.3">
      <c r="C22" s="193" t="s">
        <v>219</v>
      </c>
      <c r="D22" s="192"/>
      <c r="E22" s="192"/>
      <c r="F22" s="192"/>
      <c r="G22" s="192"/>
      <c r="H22" s="117"/>
      <c r="I22" s="117"/>
      <c r="J22" s="117"/>
      <c r="M22" s="80" t="s">
        <v>111</v>
      </c>
      <c r="N22" s="69"/>
      <c r="O22" s="72" t="s">
        <v>117</v>
      </c>
      <c r="P22" s="72" t="s">
        <v>117</v>
      </c>
      <c r="Q22" s="72" t="s">
        <v>117</v>
      </c>
      <c r="R22" s="72" t="s">
        <v>117</v>
      </c>
      <c r="S22" s="73" t="s">
        <v>115</v>
      </c>
      <c r="T22" s="73" t="s">
        <v>115</v>
      </c>
    </row>
    <row r="23" spans="2:20" ht="22.5" customHeight="1" x14ac:dyDescent="0.25">
      <c r="C23" s="117"/>
      <c r="D23" s="117"/>
      <c r="E23" s="117"/>
      <c r="F23" s="117"/>
      <c r="G23" s="117"/>
      <c r="H23" s="117"/>
      <c r="I23" s="117"/>
      <c r="J23" s="117"/>
      <c r="M23" s="121" t="s">
        <v>112</v>
      </c>
      <c r="N23" s="85"/>
      <c r="O23" s="85" t="s">
        <v>121</v>
      </c>
      <c r="P23" s="85" t="s">
        <v>121</v>
      </c>
      <c r="Q23" s="85" t="s">
        <v>121</v>
      </c>
      <c r="R23" s="85" t="s">
        <v>121</v>
      </c>
      <c r="S23" s="86" t="s">
        <v>123</v>
      </c>
      <c r="T23" s="86" t="s">
        <v>122</v>
      </c>
    </row>
    <row r="24" spans="2:20" ht="31.5" customHeight="1" x14ac:dyDescent="0.2">
      <c r="C24" s="246" t="s">
        <v>212</v>
      </c>
      <c r="D24" s="246"/>
      <c r="E24" s="246"/>
      <c r="F24" s="246"/>
      <c r="G24" s="246"/>
      <c r="H24" s="246"/>
      <c r="I24" s="246"/>
      <c r="J24" s="246"/>
    </row>
    <row r="25" spans="2:20" ht="18" x14ac:dyDescent="0.2">
      <c r="K25" s="29"/>
      <c r="M25" s="19" t="s">
        <v>126</v>
      </c>
    </row>
    <row r="26" spans="2:20" ht="18" x14ac:dyDescent="0.25">
      <c r="C26" s="117" t="s">
        <v>213</v>
      </c>
      <c r="K26" s="29"/>
    </row>
    <row r="27" spans="2:20" ht="15" x14ac:dyDescent="0.25">
      <c r="F27" s="57">
        <f>+E28</f>
        <v>0</v>
      </c>
      <c r="K27" s="29"/>
      <c r="M27" s="62"/>
      <c r="N27" s="62"/>
      <c r="O27" s="63" t="s">
        <v>106</v>
      </c>
      <c r="P27" s="63" t="s">
        <v>107</v>
      </c>
      <c r="Q27" s="63" t="s">
        <v>108</v>
      </c>
      <c r="R27" s="63" t="s">
        <v>109</v>
      </c>
    </row>
    <row r="28" spans="2:20" ht="15" x14ac:dyDescent="0.25">
      <c r="C28" s="23" t="s">
        <v>104</v>
      </c>
      <c r="E28" s="251"/>
      <c r="F28" s="251"/>
      <c r="G28" s="57">
        <f>+E28</f>
        <v>0</v>
      </c>
      <c r="K28" s="29"/>
      <c r="M28" s="77" t="s">
        <v>118</v>
      </c>
      <c r="N28" s="60"/>
      <c r="O28" s="82" t="s">
        <v>113</v>
      </c>
      <c r="P28" s="82" t="s">
        <v>113</v>
      </c>
      <c r="Q28" s="82" t="s">
        <v>114</v>
      </c>
      <c r="R28" s="82" t="s">
        <v>114</v>
      </c>
    </row>
    <row r="29" spans="2:20" ht="15" x14ac:dyDescent="0.25">
      <c r="C29" s="20" t="s">
        <v>14</v>
      </c>
      <c r="E29" s="250"/>
      <c r="F29" s="250"/>
      <c r="G29" s="57">
        <f>+E28-365.23</f>
        <v>-365.23</v>
      </c>
      <c r="K29" s="29"/>
      <c r="M29" s="78" t="s">
        <v>119</v>
      </c>
      <c r="O29" s="108" t="str">
        <f>+O19</f>
        <v>Certificat PPE2 N°xxx-</v>
      </c>
      <c r="P29" s="109" t="str">
        <f>+P19</f>
        <v>Certificat PPE2 N°xxx-</v>
      </c>
      <c r="Q29" s="109" t="str">
        <f>+Q19</f>
        <v>Certificat PPE2 N°xxx-</v>
      </c>
      <c r="R29" s="109" t="str">
        <f>+R19</f>
        <v>Certificat PPE2 N°xxx-</v>
      </c>
    </row>
    <row r="30" spans="2:20" ht="15" x14ac:dyDescent="0.25">
      <c r="F30" s="57"/>
      <c r="G30" s="57"/>
      <c r="K30" s="29"/>
      <c r="M30" s="79" t="s">
        <v>16</v>
      </c>
      <c r="O30" s="83">
        <v>45097</v>
      </c>
      <c r="P30" s="83">
        <v>45240</v>
      </c>
      <c r="Q30" s="83">
        <v>45585</v>
      </c>
      <c r="R30" s="83">
        <v>45383</v>
      </c>
    </row>
    <row r="31" spans="2:20" ht="15.75" customHeight="1" x14ac:dyDescent="0.25">
      <c r="C31" s="6"/>
      <c r="F31" s="57" t="e">
        <f>VLOOKUP(H64,Feuil1!D16:E17,2,0)</f>
        <v>#N/A</v>
      </c>
      <c r="G31" s="57"/>
      <c r="K31" s="29"/>
      <c r="M31" s="78" t="s">
        <v>17</v>
      </c>
      <c r="O31" s="83">
        <v>45412</v>
      </c>
      <c r="P31" s="83">
        <v>45412</v>
      </c>
      <c r="Q31" s="83">
        <v>45900</v>
      </c>
      <c r="R31" s="83">
        <v>45641</v>
      </c>
    </row>
    <row r="32" spans="2:20" ht="15.75" customHeight="1" x14ac:dyDescent="0.25">
      <c r="C32" s="1" t="s">
        <v>84</v>
      </c>
      <c r="E32" s="242"/>
      <c r="F32" s="242"/>
      <c r="G32" s="57"/>
      <c r="J32" s="247" t="str">
        <f>IF(AND(H33="OK",H34="OK"),"Séléctionnée","Non Séléctionnée")</f>
        <v>Non Séléctionnée</v>
      </c>
      <c r="K32" s="29"/>
      <c r="M32" s="80" t="s">
        <v>111</v>
      </c>
      <c r="N32" s="61"/>
      <c r="O32" s="73" t="s">
        <v>115</v>
      </c>
      <c r="P32" s="73" t="s">
        <v>115</v>
      </c>
      <c r="Q32" s="72" t="s">
        <v>117</v>
      </c>
      <c r="R32" s="72" t="s">
        <v>117</v>
      </c>
    </row>
    <row r="33" spans="3:20" ht="30.75" customHeight="1" x14ac:dyDescent="0.25">
      <c r="C33" s="195" t="s">
        <v>16</v>
      </c>
      <c r="E33" s="252"/>
      <c r="F33" s="252"/>
      <c r="G33" s="198">
        <f>+E33</f>
        <v>0</v>
      </c>
      <c r="H33" s="197" t="str">
        <f>IF(G33=0,"NOK",IF(G33&lt;$G$28,"OK","NOK"))</f>
        <v>NOK</v>
      </c>
      <c r="J33" s="248"/>
      <c r="K33" s="29"/>
      <c r="M33" s="87" t="s">
        <v>112</v>
      </c>
      <c r="N33" s="62"/>
      <c r="O33" s="106" t="s">
        <v>124</v>
      </c>
      <c r="P33" s="106" t="s">
        <v>116</v>
      </c>
      <c r="Q33" s="88"/>
    </row>
    <row r="34" spans="3:20" ht="15" customHeight="1" x14ac:dyDescent="0.25">
      <c r="C34" s="1" t="s">
        <v>17</v>
      </c>
      <c r="E34" s="251"/>
      <c r="F34" s="251"/>
      <c r="G34" s="57">
        <f>+E34</f>
        <v>0</v>
      </c>
      <c r="H34" s="310" t="str">
        <f>IF(G34=0,"NOK",IF(OR(G34&gt;$G$29,G34&gt;$G$28,G34&gt;G33),"OK","NOK"))</f>
        <v>NOK</v>
      </c>
      <c r="J34" s="249"/>
    </row>
    <row r="35" spans="3:20" x14ac:dyDescent="0.2">
      <c r="F35" s="57"/>
    </row>
    <row r="36" spans="3:20" ht="18" x14ac:dyDescent="0.25">
      <c r="F36" s="57"/>
      <c r="M36" s="117" t="s">
        <v>105</v>
      </c>
    </row>
    <row r="37" spans="3:20" ht="18" x14ac:dyDescent="0.25">
      <c r="C37" s="117" t="s">
        <v>214</v>
      </c>
    </row>
    <row r="38" spans="3:20" ht="18" x14ac:dyDescent="0.2">
      <c r="M38" s="19" t="s">
        <v>22</v>
      </c>
    </row>
    <row r="39" spans="3:20" ht="15" customHeight="1" x14ac:dyDescent="0.2">
      <c r="C39" s="1" t="s">
        <v>215</v>
      </c>
      <c r="N39" s="243" t="s">
        <v>19</v>
      </c>
      <c r="O39" s="244"/>
      <c r="P39" s="244"/>
      <c r="Q39" s="244"/>
      <c r="R39" s="244"/>
      <c r="S39" s="244"/>
      <c r="T39" s="245"/>
    </row>
    <row r="40" spans="3:20" ht="15.75" x14ac:dyDescent="0.25">
      <c r="C40" s="15" t="s">
        <v>11</v>
      </c>
      <c r="D40" s="196"/>
      <c r="E40" s="196"/>
      <c r="F40" s="196"/>
      <c r="G40" s="196"/>
      <c r="H40" s="196"/>
      <c r="I40" s="196"/>
      <c r="J40" s="16" t="s">
        <v>98</v>
      </c>
      <c r="M40" s="89" t="s">
        <v>11</v>
      </c>
      <c r="N40" s="92">
        <v>300</v>
      </c>
      <c r="O40" s="92">
        <v>305</v>
      </c>
      <c r="P40" s="92">
        <f>+O40+5</f>
        <v>310</v>
      </c>
      <c r="Q40" s="92">
        <f t="shared" ref="Q40" si="0">+P40+5</f>
        <v>315</v>
      </c>
      <c r="R40" s="92">
        <f t="shared" ref="R40" si="1">+Q40+5</f>
        <v>320</v>
      </c>
      <c r="S40" s="92">
        <f t="shared" ref="S40" si="2">+R40+5</f>
        <v>325</v>
      </c>
      <c r="T40" s="74" t="s">
        <v>12</v>
      </c>
    </row>
    <row r="41" spans="3:20" ht="15.75" customHeight="1" x14ac:dyDescent="0.25">
      <c r="C41" s="15" t="s">
        <v>13</v>
      </c>
      <c r="D41" s="196"/>
      <c r="E41" s="196"/>
      <c r="F41" s="196"/>
      <c r="G41" s="196"/>
      <c r="H41" s="196"/>
      <c r="I41" s="196"/>
      <c r="J41" s="217" t="e">
        <f>AVERAGE($D$41:$I$41)</f>
        <v>#DIV/0!</v>
      </c>
      <c r="K41" s="30"/>
      <c r="M41" s="90" t="s">
        <v>13</v>
      </c>
      <c r="N41" s="91">
        <v>550.45600000000002</v>
      </c>
      <c r="O41" s="91">
        <f>+N41-10</f>
        <v>540.45600000000002</v>
      </c>
      <c r="P41" s="91">
        <f t="shared" ref="P41" si="3">+O41-10</f>
        <v>530.45600000000002</v>
      </c>
      <c r="Q41" s="91">
        <f t="shared" ref="Q41" si="4">+P41-10</f>
        <v>520.45600000000002</v>
      </c>
      <c r="R41" s="91">
        <f t="shared" ref="R41" si="5">+Q41-10</f>
        <v>510.45600000000002</v>
      </c>
      <c r="S41" s="91">
        <f t="shared" ref="S41" si="6">+R41-10</f>
        <v>500.45600000000002</v>
      </c>
      <c r="T41" s="17">
        <f>+AVERAGE(N41:S41)</f>
        <v>525.45600000000002</v>
      </c>
    </row>
    <row r="42" spans="3:20" ht="15.75" customHeight="1" x14ac:dyDescent="0.2">
      <c r="K42" s="30"/>
    </row>
    <row r="43" spans="3:20" ht="15.75" customHeight="1" x14ac:dyDescent="0.2">
      <c r="C43" s="1" t="s">
        <v>216</v>
      </c>
      <c r="K43" s="30"/>
    </row>
    <row r="44" spans="3:20" ht="15" customHeight="1" x14ac:dyDescent="0.2">
      <c r="C44" s="1" t="s">
        <v>217</v>
      </c>
      <c r="K44" s="30"/>
      <c r="M44" s="93"/>
      <c r="N44" s="243" t="s">
        <v>20</v>
      </c>
      <c r="O44" s="244"/>
      <c r="P44" s="244"/>
      <c r="Q44" s="244"/>
      <c r="R44" s="244"/>
      <c r="S44" s="244"/>
      <c r="T44" s="245"/>
    </row>
    <row r="45" spans="3:20" ht="15.75" x14ac:dyDescent="0.25">
      <c r="M45" s="90" t="s">
        <v>11</v>
      </c>
      <c r="N45" s="94">
        <v>600</v>
      </c>
      <c r="O45" s="94">
        <f>+N45+10</f>
        <v>610</v>
      </c>
      <c r="P45" s="94">
        <f>+O45+5</f>
        <v>615</v>
      </c>
      <c r="Q45" s="94">
        <f t="shared" ref="Q45" si="7">+P45+5</f>
        <v>620</v>
      </c>
      <c r="R45" s="94">
        <f t="shared" ref="R45" si="8">+Q45+5</f>
        <v>625</v>
      </c>
      <c r="S45" s="94">
        <f t="shared" ref="S45" si="9">+R45+5</f>
        <v>630</v>
      </c>
      <c r="T45" s="17" t="s">
        <v>12</v>
      </c>
    </row>
    <row r="46" spans="3:20" ht="15.75" x14ac:dyDescent="0.25">
      <c r="C46" s="62"/>
      <c r="D46" s="65" t="s">
        <v>89</v>
      </c>
      <c r="E46" s="65"/>
      <c r="M46" s="90" t="s">
        <v>13</v>
      </c>
      <c r="N46" s="91">
        <v>450.45600000000002</v>
      </c>
      <c r="O46" s="91">
        <f>+N46-7</f>
        <v>443.45600000000002</v>
      </c>
      <c r="P46" s="91">
        <f t="shared" ref="P46" si="10">+O46-7</f>
        <v>436.45600000000002</v>
      </c>
      <c r="Q46" s="91">
        <f t="shared" ref="Q46" si="11">+P46-7</f>
        <v>429.45600000000002</v>
      </c>
      <c r="R46" s="91">
        <f t="shared" ref="R46" si="12">+Q46-7</f>
        <v>422.45600000000002</v>
      </c>
      <c r="S46" s="91">
        <f t="shared" ref="S46" si="13">+R46-7</f>
        <v>415.45600000000002</v>
      </c>
      <c r="T46" s="17">
        <f>+AVERAGE(N46:S46)</f>
        <v>432.95600000000007</v>
      </c>
    </row>
    <row r="47" spans="3:20" ht="15.75" x14ac:dyDescent="0.25">
      <c r="C47" s="60" t="s">
        <v>90</v>
      </c>
      <c r="D47" s="264"/>
      <c r="E47" s="264"/>
      <c r="M47" s="10"/>
      <c r="N47" s="24"/>
      <c r="O47" s="24"/>
      <c r="P47" s="24"/>
      <c r="Q47" s="24"/>
      <c r="R47" s="24"/>
      <c r="S47" s="24"/>
      <c r="T47" s="75"/>
    </row>
    <row r="48" spans="3:20" ht="15.75" customHeight="1" x14ac:dyDescent="0.2">
      <c r="C48" s="1" t="s">
        <v>91</v>
      </c>
      <c r="D48" s="242"/>
      <c r="E48" s="242"/>
      <c r="F48" s="2"/>
      <c r="G48" s="2"/>
    </row>
    <row r="49" spans="3:20" ht="15" x14ac:dyDescent="0.2">
      <c r="C49" s="1" t="s">
        <v>92</v>
      </c>
      <c r="D49" s="242"/>
      <c r="E49" s="242"/>
      <c r="K49" s="30"/>
      <c r="M49" s="93"/>
      <c r="N49" s="243" t="s">
        <v>10</v>
      </c>
      <c r="O49" s="244"/>
      <c r="P49" s="244"/>
      <c r="Q49" s="244"/>
      <c r="R49" s="244"/>
      <c r="S49" s="244"/>
      <c r="T49" s="245"/>
    </row>
    <row r="50" spans="3:20" ht="15.75" x14ac:dyDescent="0.25">
      <c r="C50" s="1" t="s">
        <v>93</v>
      </c>
      <c r="D50" s="242"/>
      <c r="E50" s="242"/>
      <c r="K50" s="30"/>
      <c r="M50" s="90" t="s">
        <v>11</v>
      </c>
      <c r="N50" s="94">
        <v>500</v>
      </c>
      <c r="O50" s="94">
        <v>505</v>
      </c>
      <c r="P50" s="94">
        <v>510</v>
      </c>
      <c r="Q50" s="94">
        <v>515</v>
      </c>
      <c r="R50" s="94">
        <v>520</v>
      </c>
      <c r="S50" s="94">
        <v>525</v>
      </c>
      <c r="T50" s="17" t="s">
        <v>12</v>
      </c>
    </row>
    <row r="51" spans="3:20" ht="15.75" x14ac:dyDescent="0.25">
      <c r="C51" s="61" t="s">
        <v>94</v>
      </c>
      <c r="D51" s="259"/>
      <c r="E51" s="259"/>
      <c r="K51" s="30"/>
      <c r="M51" s="90" t="s">
        <v>13</v>
      </c>
      <c r="N51" s="91">
        <v>475.45600000000002</v>
      </c>
      <c r="O51" s="91">
        <f>+N51-7</f>
        <v>468.45600000000002</v>
      </c>
      <c r="P51" s="91">
        <f t="shared" ref="P51" si="14">+O51-7</f>
        <v>461.45600000000002</v>
      </c>
      <c r="Q51" s="91">
        <f t="shared" ref="Q51" si="15">+P51-7</f>
        <v>454.45600000000002</v>
      </c>
      <c r="R51" s="91">
        <f t="shared" ref="R51" si="16">+Q51-7</f>
        <v>447.45600000000002</v>
      </c>
      <c r="S51" s="91">
        <f t="shared" ref="S51" si="17">+R51-7</f>
        <v>440.45600000000002</v>
      </c>
      <c r="T51" s="17">
        <f>+AVERAGE(N51:S51)</f>
        <v>457.95600000000007</v>
      </c>
    </row>
    <row r="52" spans="3:20" ht="15" x14ac:dyDescent="0.2">
      <c r="C52" s="64" t="s">
        <v>31</v>
      </c>
      <c r="D52" s="260"/>
      <c r="E52" s="260"/>
      <c r="K52" s="5"/>
    </row>
    <row r="53" spans="3:20" x14ac:dyDescent="0.2">
      <c r="K53" s="5"/>
    </row>
    <row r="54" spans="3:20" x14ac:dyDescent="0.2">
      <c r="M54" s="93"/>
      <c r="N54" s="243" t="s">
        <v>21</v>
      </c>
      <c r="O54" s="244"/>
      <c r="P54" s="244"/>
      <c r="Q54" s="244"/>
      <c r="R54" s="244"/>
      <c r="S54" s="244"/>
      <c r="T54" s="245"/>
    </row>
    <row r="55" spans="3:20" ht="15.75" x14ac:dyDescent="0.25">
      <c r="K55" s="30"/>
      <c r="M55" s="90" t="s">
        <v>11</v>
      </c>
      <c r="N55" s="94">
        <v>400</v>
      </c>
      <c r="O55" s="94">
        <f>+N55+10</f>
        <v>410</v>
      </c>
      <c r="P55" s="94">
        <f>+O55+5</f>
        <v>415</v>
      </c>
      <c r="Q55" s="94">
        <f t="shared" ref="Q55" si="18">+P55+5</f>
        <v>420</v>
      </c>
      <c r="R55" s="94">
        <f t="shared" ref="R55" si="19">+Q55+5</f>
        <v>425</v>
      </c>
      <c r="S55" s="94">
        <f t="shared" ref="S55" si="20">+R55+5</f>
        <v>430</v>
      </c>
      <c r="T55" s="17" t="s">
        <v>12</v>
      </c>
    </row>
    <row r="56" spans="3:20" ht="18" x14ac:dyDescent="0.25">
      <c r="C56" s="117" t="s">
        <v>218</v>
      </c>
      <c r="K56" s="30"/>
      <c r="M56" s="90" t="s">
        <v>13</v>
      </c>
      <c r="N56" s="91">
        <v>510.23099999999999</v>
      </c>
      <c r="O56" s="91">
        <f>+N56-7</f>
        <v>503.23099999999999</v>
      </c>
      <c r="P56" s="91">
        <f t="shared" ref="P56" si="21">+O56-7</f>
        <v>496.23099999999999</v>
      </c>
      <c r="Q56" s="91">
        <f t="shared" ref="Q56" si="22">+P56-7</f>
        <v>489.23099999999999</v>
      </c>
      <c r="R56" s="91">
        <f t="shared" ref="R56" si="23">+Q56-7</f>
        <v>482.23099999999999</v>
      </c>
      <c r="S56" s="91">
        <f t="shared" ref="S56" si="24">+R56-7</f>
        <v>475.23099999999999</v>
      </c>
      <c r="T56" s="17">
        <f>+AVERAGE(N56:S56)</f>
        <v>492.73099999999994</v>
      </c>
    </row>
    <row r="57" spans="3:20" ht="15" x14ac:dyDescent="0.2">
      <c r="K57" s="30"/>
    </row>
    <row r="58" spans="3:20" ht="16.5" customHeight="1" x14ac:dyDescent="0.25">
      <c r="C58" s="14" t="s">
        <v>14</v>
      </c>
      <c r="D58" s="242"/>
      <c r="E58" s="242"/>
    </row>
    <row r="59" spans="3:20" ht="15" x14ac:dyDescent="0.25">
      <c r="C59" s="14" t="s">
        <v>150</v>
      </c>
      <c r="D59" s="242" t="s">
        <v>151</v>
      </c>
      <c r="E59" s="242"/>
      <c r="M59" s="88"/>
      <c r="N59" s="95" t="s">
        <v>89</v>
      </c>
      <c r="O59" s="114"/>
    </row>
    <row r="60" spans="3:20" ht="15" x14ac:dyDescent="0.25">
      <c r="C60" s="14" t="s">
        <v>149</v>
      </c>
      <c r="D60" s="242" t="s">
        <v>85</v>
      </c>
      <c r="E60" s="242"/>
      <c r="F60" s="57">
        <f>VLOOKUP(D60,Feuil1!D16:E17,2)</f>
        <v>0</v>
      </c>
      <c r="K60" s="30"/>
      <c r="M60" s="96" t="s">
        <v>90</v>
      </c>
      <c r="N60" s="97">
        <f>+T41</f>
        <v>525.45600000000002</v>
      </c>
      <c r="O60" s="93"/>
    </row>
    <row r="61" spans="3:20" ht="15" x14ac:dyDescent="0.25">
      <c r="C61" s="14" t="s">
        <v>96</v>
      </c>
      <c r="D61" s="242"/>
      <c r="E61" s="242"/>
      <c r="K61" s="30"/>
      <c r="M61" s="93" t="s">
        <v>91</v>
      </c>
      <c r="N61" s="98">
        <f>+T46</f>
        <v>432.95600000000007</v>
      </c>
      <c r="O61" s="93"/>
    </row>
    <row r="62" spans="3:20" ht="15" x14ac:dyDescent="0.25">
      <c r="C62" s="14" t="s">
        <v>16</v>
      </c>
      <c r="D62" s="262"/>
      <c r="E62" s="262"/>
      <c r="K62" s="30"/>
      <c r="M62" s="93" t="s">
        <v>92</v>
      </c>
      <c r="N62" s="98">
        <f>+T51</f>
        <v>457.95600000000007</v>
      </c>
      <c r="O62" s="93"/>
    </row>
    <row r="63" spans="3:20" ht="15" x14ac:dyDescent="0.25">
      <c r="C63" s="14" t="s">
        <v>17</v>
      </c>
      <c r="D63" s="262"/>
      <c r="E63" s="262"/>
      <c r="M63" s="93" t="s">
        <v>93</v>
      </c>
      <c r="N63" s="98">
        <f>+T56</f>
        <v>492.73099999999994</v>
      </c>
      <c r="O63" s="93"/>
    </row>
    <row r="64" spans="3:20" ht="15" x14ac:dyDescent="0.25">
      <c r="C64" s="14" t="s">
        <v>148</v>
      </c>
      <c r="D64" s="242"/>
      <c r="E64" s="242"/>
      <c r="F64" s="1" t="s">
        <v>39</v>
      </c>
      <c r="H64" s="21"/>
      <c r="M64" s="99" t="s">
        <v>94</v>
      </c>
      <c r="N64" s="100"/>
      <c r="O64" s="98"/>
    </row>
    <row r="65" spans="3:20" ht="14.25" customHeight="1" x14ac:dyDescent="0.25">
      <c r="C65" s="14" t="s">
        <v>63</v>
      </c>
      <c r="D65" s="242"/>
      <c r="E65" s="242"/>
      <c r="F65" s="1" t="s">
        <v>39</v>
      </c>
      <c r="K65" s="31"/>
      <c r="M65" s="64" t="s">
        <v>31</v>
      </c>
      <c r="N65" s="113">
        <f>+MAX(N60:O64)</f>
        <v>525.45600000000002</v>
      </c>
      <c r="O65" s="115"/>
    </row>
    <row r="66" spans="3:20" ht="15" x14ac:dyDescent="0.25">
      <c r="C66" s="14" t="s">
        <v>64</v>
      </c>
      <c r="D66" s="242"/>
      <c r="E66" s="242"/>
      <c r="F66" s="1" t="s">
        <v>74</v>
      </c>
      <c r="K66" s="31"/>
    </row>
    <row r="67" spans="3:20" ht="15" x14ac:dyDescent="0.25">
      <c r="C67" s="14" t="s">
        <v>156</v>
      </c>
      <c r="D67" s="242"/>
      <c r="E67" s="242"/>
      <c r="K67" s="31"/>
    </row>
    <row r="68" spans="3:20" ht="15" x14ac:dyDescent="0.25">
      <c r="C68" s="14" t="s">
        <v>154</v>
      </c>
      <c r="D68" s="242"/>
      <c r="E68" s="242"/>
      <c r="F68" s="1" t="s">
        <v>39</v>
      </c>
    </row>
    <row r="69" spans="3:20" ht="18" x14ac:dyDescent="0.25">
      <c r="C69" s="14" t="s">
        <v>155</v>
      </c>
      <c r="D69" s="242"/>
      <c r="E69" s="242"/>
      <c r="F69" s="1" t="s">
        <v>39</v>
      </c>
      <c r="M69" s="19" t="s">
        <v>23</v>
      </c>
    </row>
    <row r="70" spans="3:20" ht="14.25" customHeight="1" x14ac:dyDescent="0.25">
      <c r="C70" s="14" t="s">
        <v>153</v>
      </c>
      <c r="D70" s="242"/>
      <c r="E70" s="242"/>
      <c r="K70" s="31"/>
      <c r="N70" s="243" t="s">
        <v>20</v>
      </c>
      <c r="O70" s="244"/>
      <c r="P70" s="244"/>
      <c r="Q70" s="244"/>
      <c r="R70" s="244"/>
      <c r="S70" s="244"/>
      <c r="T70" s="245"/>
    </row>
    <row r="71" spans="3:20" ht="15.75" x14ac:dyDescent="0.25">
      <c r="C71" s="14" t="s">
        <v>100</v>
      </c>
      <c r="D71" s="261">
        <f>$D$52</f>
        <v>0</v>
      </c>
      <c r="E71" s="261"/>
      <c r="K71" s="31"/>
      <c r="M71" s="89" t="s">
        <v>11</v>
      </c>
      <c r="N71" s="94">
        <v>600</v>
      </c>
      <c r="O71" s="94">
        <f>+N71+10</f>
        <v>610</v>
      </c>
      <c r="P71" s="94">
        <f>+O71+5</f>
        <v>615</v>
      </c>
      <c r="Q71" s="94">
        <f t="shared" ref="Q71" si="25">+P71+5</f>
        <v>620</v>
      </c>
      <c r="R71" s="94">
        <f t="shared" ref="R71" si="26">+Q71+5</f>
        <v>625</v>
      </c>
      <c r="S71" s="94">
        <f t="shared" ref="S71" si="27">+R71+5</f>
        <v>630</v>
      </c>
      <c r="T71" s="74" t="s">
        <v>12</v>
      </c>
    </row>
    <row r="72" spans="3:20" ht="15.75" x14ac:dyDescent="0.25">
      <c r="K72" s="31"/>
      <c r="M72" s="90" t="s">
        <v>13</v>
      </c>
      <c r="N72" s="91">
        <f>450.456+150</f>
        <v>600.45600000000002</v>
      </c>
      <c r="O72" s="91">
        <f>+N72-7</f>
        <v>593.45600000000002</v>
      </c>
      <c r="P72" s="91">
        <f t="shared" ref="P72" si="28">+O72-7</f>
        <v>586.45600000000002</v>
      </c>
      <c r="Q72" s="91">
        <f t="shared" ref="Q72" si="29">+P72-7</f>
        <v>579.45600000000002</v>
      </c>
      <c r="R72" s="91">
        <f t="shared" ref="R72" si="30">+Q72-7</f>
        <v>572.45600000000002</v>
      </c>
      <c r="S72" s="91">
        <f t="shared" ref="S72" si="31">+R72-7</f>
        <v>565.45600000000002</v>
      </c>
      <c r="T72" s="17">
        <f>+AVERAGE(N72:S72)</f>
        <v>582.95600000000002</v>
      </c>
    </row>
    <row r="75" spans="3:20" x14ac:dyDescent="0.2">
      <c r="M75" s="93"/>
      <c r="N75" s="243" t="s">
        <v>127</v>
      </c>
      <c r="O75" s="244"/>
      <c r="P75" s="244"/>
      <c r="Q75" s="244"/>
      <c r="R75" s="244"/>
      <c r="S75" s="244"/>
      <c r="T75" s="245"/>
    </row>
    <row r="76" spans="3:20" ht="18" x14ac:dyDescent="0.25">
      <c r="C76" s="117" t="s">
        <v>99</v>
      </c>
      <c r="M76" s="90" t="s">
        <v>11</v>
      </c>
      <c r="N76" s="94">
        <v>400</v>
      </c>
      <c r="O76" s="94">
        <f>+N76+5</f>
        <v>405</v>
      </c>
      <c r="P76" s="94">
        <f t="shared" ref="P76:S76" si="32">+O76+5</f>
        <v>410</v>
      </c>
      <c r="Q76" s="94">
        <f t="shared" si="32"/>
        <v>415</v>
      </c>
      <c r="R76" s="94">
        <f t="shared" si="32"/>
        <v>420</v>
      </c>
      <c r="S76" s="94">
        <f t="shared" si="32"/>
        <v>425</v>
      </c>
      <c r="T76" s="17" t="s">
        <v>12</v>
      </c>
    </row>
    <row r="77" spans="3:20" ht="15.75" x14ac:dyDescent="0.25">
      <c r="M77" s="90" t="s">
        <v>13</v>
      </c>
      <c r="N77" s="91">
        <v>565</v>
      </c>
      <c r="O77" s="91">
        <f>+N77-7</f>
        <v>558</v>
      </c>
      <c r="P77" s="91">
        <f t="shared" ref="P77" si="33">+O77-7</f>
        <v>551</v>
      </c>
      <c r="Q77" s="91">
        <f t="shared" ref="Q77" si="34">+P77-7</f>
        <v>544</v>
      </c>
      <c r="R77" s="91">
        <f t="shared" ref="R77" si="35">+Q77-7</f>
        <v>537</v>
      </c>
      <c r="S77" s="91">
        <f t="shared" ref="S77" si="36">+R77-7</f>
        <v>530</v>
      </c>
      <c r="T77" s="44">
        <f>+AVERAGE(N77:S77)</f>
        <v>547.5</v>
      </c>
    </row>
    <row r="78" spans="3:20" ht="15" x14ac:dyDescent="0.25">
      <c r="C78" s="62"/>
      <c r="D78" s="263" t="s">
        <v>101</v>
      </c>
      <c r="E78" s="263"/>
      <c r="F78" s="63" t="s">
        <v>102</v>
      </c>
    </row>
    <row r="79" spans="3:20" x14ac:dyDescent="0.2">
      <c r="C79" s="68" t="s">
        <v>103</v>
      </c>
      <c r="D79" s="258">
        <f>+$D$71</f>
        <v>0</v>
      </c>
      <c r="E79" s="258"/>
      <c r="F79" s="199" t="str">
        <f>+IF(AND(F60=0,D79&gt;450),"Non",IF(AND(F60=1,D79&gt;630),"Non","Oui"))</f>
        <v>Oui</v>
      </c>
    </row>
    <row r="80" spans="3:20" ht="15" x14ac:dyDescent="0.25">
      <c r="M80" s="88"/>
      <c r="N80" s="95" t="s">
        <v>89</v>
      </c>
      <c r="O80" s="95"/>
    </row>
    <row r="81" spans="6:19" x14ac:dyDescent="0.2">
      <c r="M81" s="96" t="s">
        <v>90</v>
      </c>
      <c r="N81" s="257">
        <f>+T72</f>
        <v>582.95600000000002</v>
      </c>
      <c r="O81" s="257"/>
    </row>
    <row r="82" spans="6:19" x14ac:dyDescent="0.2">
      <c r="M82" s="93" t="s">
        <v>91</v>
      </c>
      <c r="N82" s="254">
        <f>+T77</f>
        <v>547.5</v>
      </c>
      <c r="O82" s="255"/>
    </row>
    <row r="83" spans="6:19" x14ac:dyDescent="0.2">
      <c r="M83" s="93" t="s">
        <v>92</v>
      </c>
      <c r="N83" s="255"/>
      <c r="O83" s="255"/>
    </row>
    <row r="84" spans="6:19" x14ac:dyDescent="0.2">
      <c r="M84" s="93" t="s">
        <v>93</v>
      </c>
      <c r="N84" s="255"/>
      <c r="O84" s="255"/>
    </row>
    <row r="85" spans="6:19" x14ac:dyDescent="0.2">
      <c r="M85" s="99" t="s">
        <v>94</v>
      </c>
      <c r="N85" s="100"/>
      <c r="O85" s="100"/>
    </row>
    <row r="86" spans="6:19" ht="15" x14ac:dyDescent="0.2">
      <c r="M86" s="64" t="s">
        <v>31</v>
      </c>
      <c r="N86" s="256">
        <f>+MAX(N81:O85)</f>
        <v>582.95600000000002</v>
      </c>
      <c r="O86" s="256"/>
    </row>
    <row r="88" spans="6:19" ht="12.75" customHeight="1" x14ac:dyDescent="0.2">
      <c r="F88" s="57"/>
    </row>
    <row r="89" spans="6:19" ht="14.25" customHeight="1" x14ac:dyDescent="0.2">
      <c r="F89" s="57"/>
      <c r="J89" s="101"/>
    </row>
    <row r="91" spans="6:19" ht="18" x14ac:dyDescent="0.25">
      <c r="M91" s="117" t="s">
        <v>95</v>
      </c>
    </row>
    <row r="94" spans="6:19" ht="15" x14ac:dyDescent="0.25">
      <c r="M94" s="125" t="s">
        <v>128</v>
      </c>
      <c r="Q94" s="125" t="s">
        <v>129</v>
      </c>
    </row>
    <row r="95" spans="6:19" ht="18.75" customHeight="1" x14ac:dyDescent="0.25">
      <c r="M95" s="14" t="s">
        <v>14</v>
      </c>
      <c r="N95" s="93" t="str">
        <f>+N39</f>
        <v xml:space="preserve">MxxxN-54 -  (300 W à 325 W) </v>
      </c>
      <c r="O95" s="105"/>
      <c r="Q95" s="14" t="s">
        <v>14</v>
      </c>
      <c r="R95" s="93" t="str">
        <f>+N70</f>
        <v xml:space="preserve">MxxxN-72 -  (600 W à 630 W) </v>
      </c>
      <c r="S95" s="105"/>
    </row>
    <row r="96" spans="6:19" ht="15" x14ac:dyDescent="0.25">
      <c r="M96" s="14" t="s">
        <v>150</v>
      </c>
      <c r="N96" s="253" t="s">
        <v>85</v>
      </c>
      <c r="O96" s="253"/>
      <c r="Q96" s="14" t="s">
        <v>97</v>
      </c>
      <c r="R96" s="93" t="s">
        <v>86</v>
      </c>
      <c r="S96" s="93"/>
    </row>
    <row r="97" spans="13:19" ht="15" x14ac:dyDescent="0.25">
      <c r="M97" s="14" t="s">
        <v>149</v>
      </c>
      <c r="N97" s="102" t="str">
        <f>+R29</f>
        <v>Certificat PPE2 N°xxx-</v>
      </c>
      <c r="O97" s="93"/>
      <c r="Q97" s="14" t="s">
        <v>96</v>
      </c>
      <c r="R97" s="102" t="str">
        <f>+Q29</f>
        <v>Certificat PPE2 N°xxx-</v>
      </c>
      <c r="S97" s="93"/>
    </row>
    <row r="98" spans="13:19" ht="15" x14ac:dyDescent="0.25">
      <c r="M98" s="14" t="s">
        <v>96</v>
      </c>
      <c r="N98" s="103">
        <f>+R20</f>
        <v>45417</v>
      </c>
      <c r="O98" s="93"/>
      <c r="Q98" s="14" t="s">
        <v>16</v>
      </c>
      <c r="R98" s="103">
        <f>+Q30</f>
        <v>45585</v>
      </c>
      <c r="S98" s="93"/>
    </row>
    <row r="99" spans="13:19" ht="15" x14ac:dyDescent="0.25">
      <c r="M99" s="14" t="s">
        <v>16</v>
      </c>
      <c r="N99" s="103">
        <f>+R21</f>
        <v>45782</v>
      </c>
      <c r="O99" s="93"/>
      <c r="Q99" s="14" t="s">
        <v>17</v>
      </c>
      <c r="R99" s="103">
        <f>+Q31</f>
        <v>45900</v>
      </c>
      <c r="S99" s="93"/>
    </row>
    <row r="100" spans="13:19" ht="15" x14ac:dyDescent="0.25">
      <c r="M100" s="14" t="s">
        <v>17</v>
      </c>
      <c r="N100" s="102">
        <f>+T41</f>
        <v>525.45600000000002</v>
      </c>
      <c r="O100" s="93"/>
      <c r="Q100" s="14" t="s">
        <v>148</v>
      </c>
      <c r="R100" s="102">
        <f>+N101</f>
        <v>1134</v>
      </c>
      <c r="S100" s="93" t="s">
        <v>39</v>
      </c>
    </row>
    <row r="101" spans="13:19" ht="15" x14ac:dyDescent="0.25">
      <c r="M101" s="14" t="s">
        <v>148</v>
      </c>
      <c r="N101" s="102">
        <f>+'Teneur en plomb dans le module '!N52</f>
        <v>1134</v>
      </c>
      <c r="O101" s="93" t="s">
        <v>39</v>
      </c>
      <c r="Q101" s="14" t="s">
        <v>63</v>
      </c>
      <c r="R101" s="102">
        <v>2278</v>
      </c>
      <c r="S101" s="93" t="s">
        <v>39</v>
      </c>
    </row>
    <row r="102" spans="13:19" ht="15" x14ac:dyDescent="0.25">
      <c r="M102" s="14" t="s">
        <v>63</v>
      </c>
      <c r="N102" s="102">
        <v>1722</v>
      </c>
      <c r="O102" s="93" t="s">
        <v>39</v>
      </c>
      <c r="Q102" s="14" t="s">
        <v>64</v>
      </c>
      <c r="R102" s="102">
        <f>+N103</f>
        <v>21</v>
      </c>
      <c r="S102" s="93" t="s">
        <v>65</v>
      </c>
    </row>
    <row r="103" spans="13:19" ht="15" x14ac:dyDescent="0.25">
      <c r="M103" s="14" t="s">
        <v>64</v>
      </c>
      <c r="N103" s="102">
        <v>21</v>
      </c>
      <c r="O103" s="93" t="s">
        <v>74</v>
      </c>
      <c r="Q103" s="14" t="s">
        <v>156</v>
      </c>
      <c r="R103" s="93" t="s">
        <v>73</v>
      </c>
    </row>
    <row r="104" spans="13:19" ht="15" x14ac:dyDescent="0.25">
      <c r="M104" s="14" t="s">
        <v>156</v>
      </c>
      <c r="N104" s="93" t="s">
        <v>73</v>
      </c>
      <c r="Q104" s="14" t="s">
        <v>154</v>
      </c>
      <c r="R104" s="102">
        <f>+'Seuil quantité d''argent'!$N$53</f>
        <v>182</v>
      </c>
      <c r="S104" s="93" t="s">
        <v>39</v>
      </c>
    </row>
    <row r="105" spans="13:19" ht="15" x14ac:dyDescent="0.25">
      <c r="M105" s="14" t="s">
        <v>154</v>
      </c>
      <c r="N105" s="102">
        <f>+'Seuil quantité d''argent'!$N$53</f>
        <v>182</v>
      </c>
      <c r="O105" s="93" t="s">
        <v>39</v>
      </c>
      <c r="Q105" s="14" t="s">
        <v>155</v>
      </c>
      <c r="R105" s="102">
        <f>+'Seuil quantité d''argent'!$N$54</f>
        <v>182</v>
      </c>
      <c r="S105" s="93" t="s">
        <v>39</v>
      </c>
    </row>
    <row r="106" spans="13:19" ht="15" x14ac:dyDescent="0.25">
      <c r="M106" s="14" t="s">
        <v>155</v>
      </c>
      <c r="N106" s="102">
        <f>+'Seuil quantité d''argent'!$N$54</f>
        <v>182</v>
      </c>
      <c r="O106" s="93" t="s">
        <v>39</v>
      </c>
      <c r="Q106" s="14" t="s">
        <v>153</v>
      </c>
      <c r="R106" s="102">
        <v>72</v>
      </c>
    </row>
    <row r="107" spans="13:19" ht="15" x14ac:dyDescent="0.25">
      <c r="M107" s="14" t="s">
        <v>153</v>
      </c>
      <c r="N107" s="102">
        <v>54</v>
      </c>
      <c r="Q107" s="14" t="s">
        <v>100</v>
      </c>
      <c r="R107" s="185">
        <f>+X76</f>
        <v>0</v>
      </c>
      <c r="S107" s="93" t="s">
        <v>184</v>
      </c>
    </row>
    <row r="108" spans="13:19" ht="15" x14ac:dyDescent="0.25">
      <c r="M108" s="14" t="s">
        <v>100</v>
      </c>
      <c r="N108" s="185">
        <f>+T77</f>
        <v>547.5</v>
      </c>
      <c r="O108" s="93" t="s">
        <v>184</v>
      </c>
      <c r="Q108" s="14" t="s">
        <v>100</v>
      </c>
    </row>
    <row r="112" spans="13:19" ht="18" x14ac:dyDescent="0.25">
      <c r="M112" s="117" t="s">
        <v>99</v>
      </c>
    </row>
    <row r="114" spans="13:19" ht="15" x14ac:dyDescent="0.25">
      <c r="M114" s="125" t="s">
        <v>128</v>
      </c>
      <c r="Q114" s="104" t="s">
        <v>129</v>
      </c>
    </row>
    <row r="116" spans="13:19" ht="15" x14ac:dyDescent="0.25">
      <c r="M116" s="88"/>
      <c r="N116" s="87" t="s">
        <v>101</v>
      </c>
      <c r="O116" s="87" t="s">
        <v>102</v>
      </c>
      <c r="Q116" s="88"/>
      <c r="R116" s="87" t="s">
        <v>101</v>
      </c>
      <c r="S116" s="87" t="s">
        <v>102</v>
      </c>
    </row>
    <row r="117" spans="13:19" ht="15" x14ac:dyDescent="0.25">
      <c r="M117" s="84" t="s">
        <v>103</v>
      </c>
      <c r="N117" s="84">
        <f>+N100</f>
        <v>525.45600000000002</v>
      </c>
      <c r="O117" s="110" t="s">
        <v>130</v>
      </c>
      <c r="Q117" s="84" t="s">
        <v>103</v>
      </c>
      <c r="R117" s="84">
        <f>+R100</f>
        <v>1134</v>
      </c>
      <c r="S117" s="111" t="s">
        <v>133</v>
      </c>
    </row>
    <row r="118" spans="13:19" x14ac:dyDescent="0.2">
      <c r="M118" s="1" t="s">
        <v>112</v>
      </c>
      <c r="N118" s="93" t="s">
        <v>131</v>
      </c>
      <c r="Q118" s="1" t="s">
        <v>112</v>
      </c>
      <c r="R118" s="93" t="s">
        <v>132</v>
      </c>
    </row>
  </sheetData>
  <sheetProtection algorithmName="SHA-512" hashValue="uMN5W+uwYKDgfE2K2d1GSLV3PGriew7NAFk78Hghm4SmRIPpnL6A6rMSYaPx5YmSsRTNbSRytDYrer03sTtYlw==" saltValue="YXYM2h9a6xDwN6UQPKNbDA==" spinCount="100000" sheet="1" objects="1" scenarios="1"/>
  <mergeCells count="45">
    <mergeCell ref="E34:F34"/>
    <mergeCell ref="N70:T70"/>
    <mergeCell ref="D78:E78"/>
    <mergeCell ref="D47:E47"/>
    <mergeCell ref="D48:E48"/>
    <mergeCell ref="D70:E70"/>
    <mergeCell ref="D79:E79"/>
    <mergeCell ref="D50:E50"/>
    <mergeCell ref="D49:E49"/>
    <mergeCell ref="D51:E51"/>
    <mergeCell ref="D52:E52"/>
    <mergeCell ref="D60:E60"/>
    <mergeCell ref="D71:E71"/>
    <mergeCell ref="D61:E61"/>
    <mergeCell ref="D62:E62"/>
    <mergeCell ref="D63:E63"/>
    <mergeCell ref="D64:E64"/>
    <mergeCell ref="D65:E65"/>
    <mergeCell ref="D66:E66"/>
    <mergeCell ref="D67:E67"/>
    <mergeCell ref="D68:E68"/>
    <mergeCell ref="D69:E69"/>
    <mergeCell ref="N96:O96"/>
    <mergeCell ref="N75:T75"/>
    <mergeCell ref="N82:O82"/>
    <mergeCell ref="N83:O83"/>
    <mergeCell ref="N84:O84"/>
    <mergeCell ref="N86:O86"/>
    <mergeCell ref="N81:O81"/>
    <mergeCell ref="C14:J14"/>
    <mergeCell ref="C16:J16"/>
    <mergeCell ref="M7:T9"/>
    <mergeCell ref="C19:J20"/>
    <mergeCell ref="D59:E59"/>
    <mergeCell ref="D58:E58"/>
    <mergeCell ref="N39:T39"/>
    <mergeCell ref="N44:T44"/>
    <mergeCell ref="N49:T49"/>
    <mergeCell ref="N54:T54"/>
    <mergeCell ref="C24:J24"/>
    <mergeCell ref="J32:J34"/>
    <mergeCell ref="E29:F29"/>
    <mergeCell ref="E28:F28"/>
    <mergeCell ref="E32:F32"/>
    <mergeCell ref="E33:F33"/>
  </mergeCells>
  <conditionalFormatting sqref="F79">
    <cfRule type="containsText" dxfId="18" priority="1" operator="containsText" text="Oui">
      <formula>NOT(ISERROR(SEARCH("Oui",F79)))</formula>
    </cfRule>
    <cfRule type="containsText" dxfId="17" priority="2" operator="containsText" text="Non">
      <formula>NOT(ISERROR(SEARCH("Non",F79)))</formula>
    </cfRule>
  </conditionalFormatting>
  <conditionalFormatting sqref="H28">
    <cfRule type="cellIs" priority="130" operator="greaterThan">
      <formula>$F$27</formula>
    </cfRule>
  </conditionalFormatting>
  <conditionalFormatting sqref="H33">
    <cfRule type="colorScale" priority="128">
      <colorScale>
        <cfvo type="min"/>
        <cfvo type="percentile" val="50"/>
        <cfvo type="max"/>
        <color rgb="FFF8696B"/>
        <color rgb="FFFFEB84"/>
        <color rgb="FF63BE7B"/>
      </colorScale>
    </cfRule>
    <cfRule type="containsText" dxfId="16" priority="129" operator="containsText" text="OK">
      <formula>NOT(ISERROR(SEARCH("OK",H33)))</formula>
    </cfRule>
  </conditionalFormatting>
  <conditionalFormatting sqref="H33:H34">
    <cfRule type="containsText" dxfId="15" priority="78" operator="containsText" text="NOK">
      <formula>NOT(ISERROR(SEARCH("NOK",H33)))</formula>
    </cfRule>
    <cfRule type="containsText" dxfId="14" priority="79" operator="containsText" text="OK">
      <formula>NOT(ISERROR(SEARCH("OK",H33)))</formula>
    </cfRule>
    <cfRule type="containsText" dxfId="13" priority="80" operator="containsText" text="NOK">
      <formula>NOT(ISERROR(SEARCH("NOK",H33)))</formula>
    </cfRule>
  </conditionalFormatting>
  <conditionalFormatting sqref="H34">
    <cfRule type="colorScale" priority="81">
      <colorScale>
        <cfvo type="min"/>
        <cfvo type="percentile" val="50"/>
        <cfvo type="max"/>
        <color rgb="FFF8696B"/>
        <color rgb="FFFFEB84"/>
        <color rgb="FF63BE7B"/>
      </colorScale>
    </cfRule>
    <cfRule type="containsText" dxfId="12" priority="82" operator="containsText" text="OK">
      <formula>NOT(ISERROR(SEARCH("OK",H34)))</formula>
    </cfRule>
  </conditionalFormatting>
  <conditionalFormatting sqref="J32">
    <cfRule type="containsText" dxfId="11" priority="124" operator="containsText" text="Non Séléctionnée">
      <formula>NOT(ISERROR(SEARCH("Non Séléctionnée",J32)))</formula>
    </cfRule>
    <cfRule type="containsText" dxfId="10" priority="125" operator="containsText" text="Non Séléctionnée">
      <formula>NOT(ISERROR(SEARCH("Non Séléctionnée",J32)))</formula>
    </cfRule>
    <cfRule type="containsText" dxfId="9" priority="126" operator="containsText" text="Séléctionnée">
      <formula>NOT(ISERROR(SEARCH("Séléctionnée",J32)))</formula>
    </cfRule>
  </conditionalFormatting>
  <conditionalFormatting sqref="J89">
    <cfRule type="containsText" dxfId="8" priority="116" operator="containsText" text="Non Séléctionnée">
      <formula>NOT(ISERROR(SEARCH("Non Séléctionnée",J89)))</formula>
    </cfRule>
    <cfRule type="containsText" dxfId="7" priority="117" operator="containsText" text="Non Séléctionnée">
      <formula>NOT(ISERROR(SEARCH("Non Séléctionnée",J89)))</formula>
    </cfRule>
    <cfRule type="containsText" dxfId="6" priority="118" operator="containsText" text="Séléctionnée">
      <formula>NOT(ISERROR(SEARCH("Séléctionnée",J89)))</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Feuil1!$D$16:$D$17</xm:f>
          </x14:formula1>
          <xm:sqref>H64 D60:E60 N96:O96 R96:S96</xm:sqref>
        </x14:dataValidation>
        <x14:dataValidation type="list" allowBlank="1" showInputMessage="1" showErrorMessage="1" xr:uid="{00000000-0002-0000-0200-000001000000}">
          <x14:formula1>
            <xm:f>Feuil1!$D$24:$D$25</xm:f>
          </x14:formula1>
          <xm:sqref>D59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6:E25"/>
  <sheetViews>
    <sheetView workbookViewId="0">
      <selection activeCell="D51" sqref="D51"/>
    </sheetView>
  </sheetViews>
  <sheetFormatPr baseColWidth="10" defaultRowHeight="14.25" x14ac:dyDescent="0.2"/>
  <cols>
    <col min="4" max="4" width="14.75" customWidth="1"/>
  </cols>
  <sheetData>
    <row r="16" spans="4:5" x14ac:dyDescent="0.2">
      <c r="D16" t="s">
        <v>85</v>
      </c>
      <c r="E16">
        <v>0</v>
      </c>
    </row>
    <row r="17" spans="4:5" x14ac:dyDescent="0.2">
      <c r="D17" t="s">
        <v>86</v>
      </c>
      <c r="E17">
        <v>1</v>
      </c>
    </row>
    <row r="24" spans="4:5" x14ac:dyDescent="0.2">
      <c r="D24" t="s">
        <v>151</v>
      </c>
    </row>
    <row r="25" spans="4:5" x14ac:dyDescent="0.2">
      <c r="D25" t="s">
        <v>152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V93"/>
  <sheetViews>
    <sheetView topLeftCell="A65" zoomScale="98" zoomScaleNormal="98" workbookViewId="0">
      <selection activeCell="C94" sqref="C94"/>
    </sheetView>
  </sheetViews>
  <sheetFormatPr baseColWidth="10" defaultColWidth="11" defaultRowHeight="14.25" x14ac:dyDescent="0.2"/>
  <cols>
    <col min="1" max="2" width="11" style="1"/>
    <col min="3" max="3" width="60.5" style="1" customWidth="1"/>
    <col min="4" max="4" width="14.25" style="1" customWidth="1"/>
    <col min="5" max="9" width="11" style="1"/>
    <col min="10" max="10" width="28.25" style="1" customWidth="1"/>
    <col min="11" max="11" width="11" style="1"/>
    <col min="12" max="12" width="30.25" style="1" customWidth="1"/>
    <col min="13" max="13" width="25.5" style="1" customWidth="1"/>
    <col min="14" max="14" width="17" style="1" customWidth="1"/>
    <col min="15" max="15" width="13.5" style="1" customWidth="1"/>
    <col min="16" max="16384" width="11" style="1"/>
  </cols>
  <sheetData>
    <row r="5" spans="3:22" ht="30" x14ac:dyDescent="0.4">
      <c r="D5" s="142" t="s">
        <v>0</v>
      </c>
    </row>
    <row r="6" spans="3:22" ht="6" customHeight="1" x14ac:dyDescent="0.2"/>
    <row r="7" spans="3:22" ht="26.25" x14ac:dyDescent="0.2">
      <c r="E7" s="143" t="s">
        <v>30</v>
      </c>
    </row>
    <row r="12" spans="3:22" ht="14.25" customHeight="1" x14ac:dyDescent="0.2">
      <c r="L12" s="235" t="s">
        <v>135</v>
      </c>
      <c r="M12" s="235"/>
      <c r="N12" s="235"/>
      <c r="O12" s="235"/>
      <c r="P12" s="235"/>
      <c r="Q12" s="235"/>
      <c r="R12" s="235"/>
      <c r="S12" s="235"/>
      <c r="T12" s="235"/>
      <c r="U12" s="235"/>
      <c r="V12" s="235"/>
    </row>
    <row r="13" spans="3:22" ht="14.25" customHeight="1" x14ac:dyDescent="0.2">
      <c r="L13" s="235"/>
      <c r="M13" s="235"/>
      <c r="N13" s="235"/>
      <c r="O13" s="235"/>
      <c r="P13" s="235"/>
      <c r="Q13" s="235"/>
      <c r="R13" s="235"/>
      <c r="S13" s="235"/>
      <c r="T13" s="235"/>
      <c r="U13" s="235"/>
      <c r="V13" s="235"/>
    </row>
    <row r="14" spans="3:22" ht="18" customHeight="1" x14ac:dyDescent="0.2">
      <c r="L14" s="235"/>
      <c r="M14" s="235"/>
      <c r="N14" s="235"/>
      <c r="O14" s="235"/>
      <c r="P14" s="235"/>
      <c r="Q14" s="235"/>
      <c r="R14" s="235"/>
      <c r="S14" s="235"/>
      <c r="T14" s="235"/>
      <c r="U14" s="235"/>
      <c r="V14" s="235"/>
    </row>
    <row r="15" spans="3:22" ht="17.25" customHeight="1" x14ac:dyDescent="0.25">
      <c r="C15" s="32" t="s">
        <v>24</v>
      </c>
      <c r="D15" s="33"/>
      <c r="E15" s="33"/>
      <c r="F15" s="33"/>
      <c r="G15" s="33"/>
      <c r="H15" s="33"/>
      <c r="I15" s="33"/>
      <c r="J15" s="34"/>
      <c r="P15" s="2"/>
    </row>
    <row r="16" spans="3:22" ht="13.9" customHeight="1" x14ac:dyDescent="0.2">
      <c r="C16" s="229" t="s">
        <v>221</v>
      </c>
      <c r="D16" s="230"/>
      <c r="E16" s="230"/>
      <c r="F16" s="230"/>
      <c r="G16" s="230"/>
      <c r="H16" s="230"/>
      <c r="I16" s="230"/>
      <c r="J16" s="231"/>
    </row>
    <row r="17" spans="3:15" x14ac:dyDescent="0.2">
      <c r="C17" s="37"/>
      <c r="D17" s="29"/>
      <c r="E17" s="29"/>
      <c r="F17" s="29"/>
      <c r="G17" s="29"/>
      <c r="H17" s="29"/>
      <c r="I17" s="29"/>
      <c r="J17" s="35"/>
    </row>
    <row r="18" spans="3:15" ht="13.9" customHeight="1" x14ac:dyDescent="0.2">
      <c r="C18" s="232" t="s">
        <v>210</v>
      </c>
      <c r="D18" s="233"/>
      <c r="E18" s="233"/>
      <c r="F18" s="233"/>
      <c r="G18" s="233"/>
      <c r="H18" s="233"/>
      <c r="I18" s="233"/>
      <c r="J18" s="234"/>
    </row>
    <row r="19" spans="3:15" ht="18" x14ac:dyDescent="0.2">
      <c r="C19" s="266"/>
      <c r="D19" s="267"/>
      <c r="E19" s="267"/>
      <c r="F19" s="267"/>
      <c r="G19" s="267"/>
      <c r="H19" s="267"/>
      <c r="I19" s="267"/>
      <c r="J19" s="268"/>
      <c r="L19" s="19" t="s">
        <v>22</v>
      </c>
    </row>
    <row r="20" spans="3:15" x14ac:dyDescent="0.2">
      <c r="C20" s="132"/>
      <c r="D20" s="133"/>
      <c r="E20" s="133"/>
      <c r="F20" s="133"/>
      <c r="G20" s="133"/>
      <c r="H20" s="133"/>
      <c r="I20" s="133"/>
      <c r="J20" s="134"/>
    </row>
    <row r="21" spans="3:15" ht="26.25" x14ac:dyDescent="0.25">
      <c r="C21" s="194" t="s">
        <v>220</v>
      </c>
      <c r="D21" s="120"/>
      <c r="E21" s="120"/>
      <c r="F21" s="120"/>
      <c r="G21" s="120"/>
      <c r="H21" s="120"/>
      <c r="I21" s="120"/>
      <c r="J21" s="120"/>
      <c r="L21" s="41"/>
      <c r="M21" s="14" t="s">
        <v>14</v>
      </c>
      <c r="N21" s="127" t="str">
        <f>+'Seuil bilan carbone'!R95</f>
        <v xml:space="preserve">MxxxN-72 -  (600 W à 630 W) </v>
      </c>
      <c r="O21" s="2"/>
    </row>
    <row r="22" spans="3:15" ht="18" customHeight="1" x14ac:dyDescent="0.25">
      <c r="E22" s="2"/>
      <c r="F22" s="2"/>
      <c r="G22" s="2"/>
      <c r="H22" s="2"/>
      <c r="I22" s="2"/>
      <c r="J22" s="2"/>
      <c r="L22" s="41"/>
      <c r="M22" s="14" t="s">
        <v>97</v>
      </c>
      <c r="N22" s="127" t="str">
        <f>+'Seuil bilan carbone'!R96</f>
        <v>PPE2,version 2</v>
      </c>
      <c r="O22" s="2"/>
    </row>
    <row r="23" spans="3:15" ht="14.25" customHeight="1" x14ac:dyDescent="0.25">
      <c r="C23" s="116" t="s">
        <v>136</v>
      </c>
      <c r="E23" s="2"/>
      <c r="F23" s="2"/>
      <c r="G23" s="2"/>
      <c r="H23" s="2"/>
      <c r="I23" s="2"/>
      <c r="J23" s="2"/>
      <c r="L23" s="41"/>
      <c r="M23" s="14" t="s">
        <v>96</v>
      </c>
      <c r="N23" s="127" t="str">
        <f>+'Seuil bilan carbone'!R97</f>
        <v>Certificat PPE2 N°xxx-</v>
      </c>
    </row>
    <row r="24" spans="3:15" ht="15" x14ac:dyDescent="0.25">
      <c r="L24" s="41"/>
      <c r="M24" s="14" t="s">
        <v>16</v>
      </c>
      <c r="N24" s="128">
        <f>+'Seuil bilan carbone'!R98</f>
        <v>45585</v>
      </c>
    </row>
    <row r="25" spans="3:15" ht="18.75" customHeight="1" x14ac:dyDescent="0.25">
      <c r="M25" s="14" t="s">
        <v>17</v>
      </c>
      <c r="N25" s="128">
        <f>+'Seuil bilan carbone'!R99</f>
        <v>45900</v>
      </c>
    </row>
    <row r="26" spans="3:15" ht="15" x14ac:dyDescent="0.25">
      <c r="M26" s="14" t="s">
        <v>100</v>
      </c>
      <c r="N26" s="127">
        <f>+'Seuil bilan carbone'!R100</f>
        <v>1134</v>
      </c>
    </row>
    <row r="27" spans="3:15" ht="12.75" customHeight="1" x14ac:dyDescent="0.25">
      <c r="C27" s="14" t="s">
        <v>14</v>
      </c>
      <c r="D27" s="270">
        <f>+'Seuil bilan carbone'!D58:E58</f>
        <v>0</v>
      </c>
      <c r="E27" s="270"/>
    </row>
    <row r="28" spans="3:15" ht="15" x14ac:dyDescent="0.25">
      <c r="C28" s="14" t="s">
        <v>150</v>
      </c>
      <c r="D28" s="269" t="s">
        <v>151</v>
      </c>
      <c r="E28" s="269"/>
    </row>
    <row r="29" spans="3:15" ht="15" x14ac:dyDescent="0.25">
      <c r="C29" s="14" t="s">
        <v>149</v>
      </c>
      <c r="D29" s="269" t="s">
        <v>85</v>
      </c>
      <c r="E29" s="269"/>
    </row>
    <row r="30" spans="3:15" ht="15" x14ac:dyDescent="0.25">
      <c r="C30" s="14" t="s">
        <v>96</v>
      </c>
      <c r="D30" s="270">
        <f>+'Seuil bilan carbone'!D61</f>
        <v>0</v>
      </c>
      <c r="E30" s="270"/>
    </row>
    <row r="31" spans="3:15" ht="15.75" x14ac:dyDescent="0.25">
      <c r="C31" s="14" t="s">
        <v>16</v>
      </c>
      <c r="D31" s="270">
        <f>+'Seuil bilan carbone'!D62</f>
        <v>0</v>
      </c>
      <c r="E31" s="270"/>
      <c r="L31" s="116" t="s">
        <v>43</v>
      </c>
    </row>
    <row r="32" spans="3:15" ht="15" x14ac:dyDescent="0.25">
      <c r="C32" s="14" t="s">
        <v>17</v>
      </c>
      <c r="D32" s="270">
        <f>+'Seuil bilan carbone'!D63</f>
        <v>0</v>
      </c>
      <c r="E32" s="270"/>
    </row>
    <row r="33" spans="3:15" ht="15" x14ac:dyDescent="0.25">
      <c r="C33" s="14" t="s">
        <v>148</v>
      </c>
      <c r="D33" s="270">
        <f>+'Seuil bilan carbone'!D64</f>
        <v>0</v>
      </c>
      <c r="E33" s="270"/>
      <c r="F33" s="1" t="s">
        <v>39</v>
      </c>
      <c r="L33" s="4" t="s">
        <v>29</v>
      </c>
    </row>
    <row r="34" spans="3:15" ht="15" x14ac:dyDescent="0.25">
      <c r="C34" s="14" t="s">
        <v>63</v>
      </c>
      <c r="D34" s="270">
        <f>+'Seuil bilan carbone'!D65</f>
        <v>0</v>
      </c>
      <c r="E34" s="270"/>
      <c r="F34" s="1" t="s">
        <v>39</v>
      </c>
    </row>
    <row r="35" spans="3:15" ht="17.25" customHeight="1" x14ac:dyDescent="0.25">
      <c r="C35" s="14" t="s">
        <v>64</v>
      </c>
      <c r="D35" s="270">
        <f>+'Seuil bilan carbone'!D66</f>
        <v>0</v>
      </c>
      <c r="E35" s="270"/>
      <c r="F35" s="1" t="s">
        <v>74</v>
      </c>
      <c r="L35" s="1" t="s">
        <v>48</v>
      </c>
      <c r="N35" s="141">
        <v>3.3E-3</v>
      </c>
      <c r="O35" s="1" t="s">
        <v>45</v>
      </c>
    </row>
    <row r="36" spans="3:15" ht="18" customHeight="1" x14ac:dyDescent="0.25">
      <c r="C36" s="14" t="s">
        <v>156</v>
      </c>
      <c r="D36" s="270">
        <f>+'Seuil bilan carbone'!D67</f>
        <v>0</v>
      </c>
      <c r="E36" s="270"/>
      <c r="L36" s="40" t="s">
        <v>44</v>
      </c>
      <c r="N36" s="139">
        <v>0.9</v>
      </c>
    </row>
    <row r="37" spans="3:15" ht="18.75" customHeight="1" x14ac:dyDescent="0.25">
      <c r="C37" s="14" t="s">
        <v>154</v>
      </c>
      <c r="D37" s="273">
        <f>+'Seuil bilan carbone'!D68</f>
        <v>0</v>
      </c>
      <c r="E37" s="273"/>
      <c r="F37" s="1" t="s">
        <v>39</v>
      </c>
      <c r="L37" s="115" t="s">
        <v>46</v>
      </c>
      <c r="N37" s="140">
        <f>+N35*N36</f>
        <v>2.97E-3</v>
      </c>
      <c r="O37" s="115" t="s">
        <v>45</v>
      </c>
    </row>
    <row r="38" spans="3:15" ht="20.25" customHeight="1" x14ac:dyDescent="0.25">
      <c r="C38" s="14" t="s">
        <v>155</v>
      </c>
      <c r="D38" s="273">
        <f>+'Seuil bilan carbone'!$D$69</f>
        <v>0</v>
      </c>
      <c r="E38" s="273"/>
      <c r="F38" s="1" t="s">
        <v>39</v>
      </c>
    </row>
    <row r="39" spans="3:15" ht="23.25" customHeight="1" x14ac:dyDescent="0.2">
      <c r="C39" s="39" t="s">
        <v>153</v>
      </c>
      <c r="D39" s="274">
        <f>+'Seuil bilan carbone'!D70</f>
        <v>0</v>
      </c>
      <c r="E39" s="274"/>
      <c r="L39" s="40" t="s">
        <v>49</v>
      </c>
      <c r="N39" s="40">
        <v>1.5E-3</v>
      </c>
      <c r="O39" s="40" t="s">
        <v>45</v>
      </c>
    </row>
    <row r="40" spans="3:15" ht="15" x14ac:dyDescent="0.25">
      <c r="C40" s="14" t="s">
        <v>100</v>
      </c>
      <c r="D40" s="271">
        <f>+'Seuil bilan carbone'!D71</f>
        <v>0</v>
      </c>
      <c r="E40" s="271"/>
      <c r="L40" s="1" t="s">
        <v>44</v>
      </c>
      <c r="N40" s="45">
        <v>0.8</v>
      </c>
    </row>
    <row r="42" spans="3:15" ht="15" x14ac:dyDescent="0.25">
      <c r="L42" s="10" t="s">
        <v>50</v>
      </c>
      <c r="N42" s="140">
        <f>+N39*N40</f>
        <v>1.2000000000000001E-3</v>
      </c>
      <c r="O42" s="10" t="s">
        <v>45</v>
      </c>
    </row>
    <row r="43" spans="3:15" ht="8.25" customHeight="1" x14ac:dyDescent="0.2"/>
    <row r="44" spans="3:15" ht="15.75" x14ac:dyDescent="0.25">
      <c r="C44" s="116" t="s">
        <v>43</v>
      </c>
    </row>
    <row r="45" spans="3:15" ht="25.5" customHeight="1" x14ac:dyDescent="0.2">
      <c r="C45" s="272" t="s">
        <v>222</v>
      </c>
      <c r="D45" s="272"/>
      <c r="E45" s="272"/>
      <c r="F45" s="272"/>
      <c r="G45" s="272"/>
      <c r="H45" s="272"/>
      <c r="I45" s="272"/>
      <c r="J45" s="272"/>
      <c r="L45" s="115" t="s">
        <v>52</v>
      </c>
      <c r="N45" s="140">
        <f>+N37+N42</f>
        <v>4.1700000000000001E-3</v>
      </c>
      <c r="O45" s="115" t="s">
        <v>45</v>
      </c>
    </row>
    <row r="46" spans="3:15" ht="31.5" customHeight="1" x14ac:dyDescent="0.2">
      <c r="C46" s="272" t="s">
        <v>223</v>
      </c>
      <c r="D46" s="272"/>
      <c r="E46" s="272"/>
      <c r="F46" s="272"/>
      <c r="G46" s="272"/>
      <c r="H46" s="272"/>
      <c r="I46" s="272"/>
      <c r="J46" s="272"/>
    </row>
    <row r="47" spans="3:15" ht="19.5" customHeight="1" x14ac:dyDescent="0.2">
      <c r="C47" s="1" t="s">
        <v>224</v>
      </c>
      <c r="D47" s="130"/>
      <c r="E47" s="130"/>
      <c r="F47" s="130"/>
      <c r="G47" s="9"/>
      <c r="H47" s="9"/>
      <c r="I47" s="9"/>
      <c r="J47" s="9"/>
    </row>
    <row r="48" spans="3:15" ht="31.5" customHeight="1" x14ac:dyDescent="0.2">
      <c r="C48" s="272" t="s">
        <v>47</v>
      </c>
      <c r="D48" s="272"/>
      <c r="E48" s="272"/>
      <c r="F48" s="272"/>
      <c r="G48" s="272"/>
      <c r="H48" s="272"/>
      <c r="I48" s="272"/>
      <c r="J48" s="272"/>
    </row>
    <row r="49" spans="3:15" ht="15" x14ac:dyDescent="0.2">
      <c r="C49" s="59" t="s">
        <v>143</v>
      </c>
      <c r="D49" s="59"/>
      <c r="E49" s="59"/>
      <c r="F49" s="59"/>
      <c r="G49" s="59"/>
      <c r="H49" s="59"/>
      <c r="I49" s="59"/>
      <c r="J49" s="59"/>
      <c r="L49" s="170" t="s">
        <v>41</v>
      </c>
    </row>
    <row r="51" spans="3:15" x14ac:dyDescent="0.2">
      <c r="C51" s="1" t="s">
        <v>48</v>
      </c>
      <c r="D51" s="200"/>
      <c r="E51" s="1" t="s">
        <v>45</v>
      </c>
    </row>
    <row r="52" spans="3:15" ht="6.75" customHeight="1" x14ac:dyDescent="0.2"/>
    <row r="53" spans="3:15" x14ac:dyDescent="0.2">
      <c r="C53" s="1" t="s">
        <v>225</v>
      </c>
      <c r="D53" s="201"/>
      <c r="E53" s="1" t="s">
        <v>67</v>
      </c>
      <c r="L53" s="1" t="s">
        <v>37</v>
      </c>
      <c r="N53" s="1">
        <v>182</v>
      </c>
      <c r="O53" s="1" t="s">
        <v>39</v>
      </c>
    </row>
    <row r="54" spans="3:15" x14ac:dyDescent="0.2">
      <c r="L54" s="1" t="s">
        <v>38</v>
      </c>
      <c r="N54" s="1">
        <v>182</v>
      </c>
      <c r="O54" s="1" t="s">
        <v>39</v>
      </c>
    </row>
    <row r="55" spans="3:15" ht="15.75" x14ac:dyDescent="0.25">
      <c r="C55" s="138" t="s">
        <v>46</v>
      </c>
      <c r="D55" s="210">
        <f>+D53*D51</f>
        <v>0</v>
      </c>
      <c r="E55" s="138" t="s">
        <v>45</v>
      </c>
      <c r="L55" s="1" t="s">
        <v>40</v>
      </c>
      <c r="N55" s="140">
        <f>+N53*N54*10^-6</f>
        <v>3.3124000000000001E-2</v>
      </c>
      <c r="O55" s="1" t="s">
        <v>32</v>
      </c>
    </row>
    <row r="57" spans="3:15" ht="15" x14ac:dyDescent="0.25">
      <c r="C57" s="11" t="s">
        <v>51</v>
      </c>
    </row>
    <row r="58" spans="3:15" ht="15" x14ac:dyDescent="0.25">
      <c r="O58" s="10"/>
    </row>
    <row r="59" spans="3:15" ht="15" x14ac:dyDescent="0.25">
      <c r="L59" s="7" t="s">
        <v>42</v>
      </c>
    </row>
    <row r="60" spans="3:15" x14ac:dyDescent="0.2">
      <c r="C60" s="1" t="s">
        <v>49</v>
      </c>
      <c r="D60" s="200"/>
      <c r="E60" s="1" t="s">
        <v>45</v>
      </c>
    </row>
    <row r="61" spans="3:15" x14ac:dyDescent="0.2">
      <c r="D61" s="129"/>
    </row>
    <row r="62" spans="3:15" ht="15.75" x14ac:dyDescent="0.25">
      <c r="C62" s="1" t="s">
        <v>225</v>
      </c>
      <c r="D62" s="201"/>
      <c r="E62" s="1" t="s">
        <v>67</v>
      </c>
      <c r="M62" s="49" t="s">
        <v>33</v>
      </c>
      <c r="N62" s="50" t="s">
        <v>34</v>
      </c>
      <c r="O62" s="137" t="s">
        <v>12</v>
      </c>
    </row>
    <row r="63" spans="3:15" ht="15.75" x14ac:dyDescent="0.25">
      <c r="L63" s="47" t="s">
        <v>35</v>
      </c>
      <c r="M63" s="46">
        <v>7.36</v>
      </c>
      <c r="N63" s="46">
        <v>7.69</v>
      </c>
      <c r="O63" s="135">
        <f t="shared" ref="O63:O64" si="0">+AVERAGE(M63:N63)</f>
        <v>7.5250000000000004</v>
      </c>
    </row>
    <row r="64" spans="3:15" ht="15.75" x14ac:dyDescent="0.25">
      <c r="L64" s="47" t="s">
        <v>36</v>
      </c>
      <c r="M64" s="48">
        <f>$N$45*$N$55*1000*1000/$M$63</f>
        <v>18.767266304347821</v>
      </c>
      <c r="N64" s="48">
        <f>$N$45*$N$55*1000*1000/$N$63</f>
        <v>17.961908972691806</v>
      </c>
      <c r="O64" s="136">
        <f t="shared" si="0"/>
        <v>18.364587638519815</v>
      </c>
    </row>
    <row r="65" spans="3:15" ht="15.75" x14ac:dyDescent="0.25">
      <c r="C65" s="138" t="s">
        <v>50</v>
      </c>
      <c r="D65" s="210">
        <f>+D62*D60</f>
        <v>0</v>
      </c>
      <c r="E65" s="138" t="s">
        <v>45</v>
      </c>
    </row>
    <row r="68" spans="3:15" ht="20.25" customHeight="1" x14ac:dyDescent="0.25">
      <c r="C68" s="11" t="s">
        <v>51</v>
      </c>
      <c r="M68" s="265"/>
      <c r="N68" s="265"/>
      <c r="O68" s="265"/>
    </row>
    <row r="69" spans="3:15" ht="15.75" x14ac:dyDescent="0.25">
      <c r="L69" s="116" t="s">
        <v>138</v>
      </c>
    </row>
    <row r="70" spans="3:15" ht="19.5" customHeight="1" x14ac:dyDescent="0.2"/>
    <row r="71" spans="3:15" ht="15.75" x14ac:dyDescent="0.25">
      <c r="C71" s="138" t="s">
        <v>52</v>
      </c>
      <c r="D71" s="210">
        <f>+D55+D65</f>
        <v>0</v>
      </c>
      <c r="E71" s="138" t="s">
        <v>45</v>
      </c>
      <c r="L71" s="62"/>
      <c r="M71" s="63" t="s">
        <v>101</v>
      </c>
      <c r="N71" s="63" t="s">
        <v>102</v>
      </c>
    </row>
    <row r="72" spans="3:15" ht="15" x14ac:dyDescent="0.25">
      <c r="L72" s="67" t="s">
        <v>139</v>
      </c>
      <c r="M72" s="145">
        <f>+O64</f>
        <v>18.364587638519815</v>
      </c>
      <c r="N72" s="146" t="s">
        <v>133</v>
      </c>
      <c r="O72" s="144"/>
    </row>
    <row r="73" spans="3:15" x14ac:dyDescent="0.2">
      <c r="L73" s="54" t="s">
        <v>112</v>
      </c>
      <c r="M73" s="147" t="s">
        <v>142</v>
      </c>
      <c r="N73" s="54"/>
    </row>
    <row r="74" spans="3:15" ht="15.75" x14ac:dyDescent="0.25">
      <c r="C74" s="116" t="s">
        <v>41</v>
      </c>
    </row>
    <row r="76" spans="3:15" x14ac:dyDescent="0.2">
      <c r="C76" s="1" t="s">
        <v>37</v>
      </c>
      <c r="D76" s="208">
        <f>+D37</f>
        <v>0</v>
      </c>
      <c r="E76" s="1" t="s">
        <v>39</v>
      </c>
    </row>
    <row r="77" spans="3:15" x14ac:dyDescent="0.2">
      <c r="D77" s="129"/>
    </row>
    <row r="78" spans="3:15" x14ac:dyDescent="0.2">
      <c r="C78" s="1" t="s">
        <v>38</v>
      </c>
      <c r="D78" s="208">
        <f>+D38</f>
        <v>0</v>
      </c>
      <c r="E78" s="1" t="s">
        <v>39</v>
      </c>
    </row>
    <row r="80" spans="3:15" x14ac:dyDescent="0.2">
      <c r="C80" s="1" t="s">
        <v>40</v>
      </c>
      <c r="D80" s="209">
        <f>+D76*D78*10^-6</f>
        <v>0</v>
      </c>
      <c r="E80" s="1" t="s">
        <v>32</v>
      </c>
    </row>
    <row r="83" spans="3:8" ht="15.75" x14ac:dyDescent="0.25">
      <c r="C83" s="116" t="s">
        <v>137</v>
      </c>
      <c r="H83" s="131"/>
    </row>
    <row r="85" spans="3:8" ht="15.75" x14ac:dyDescent="0.25">
      <c r="D85" s="49" t="s">
        <v>33</v>
      </c>
      <c r="E85" s="50" t="s">
        <v>34</v>
      </c>
      <c r="F85" s="137" t="s">
        <v>140</v>
      </c>
    </row>
    <row r="86" spans="3:8" ht="15.75" x14ac:dyDescent="0.25">
      <c r="C86" s="47" t="s">
        <v>35</v>
      </c>
      <c r="D86" s="202"/>
      <c r="E86" s="202"/>
      <c r="F86" s="211" t="e">
        <f>AVERAGE(D86:E86)</f>
        <v>#DIV/0!</v>
      </c>
    </row>
    <row r="87" spans="3:8" ht="15.75" x14ac:dyDescent="0.25">
      <c r="C87" s="47" t="s">
        <v>36</v>
      </c>
      <c r="D87" s="209" t="e">
        <f>$D$71*$D$80*1000*1000/$D$86</f>
        <v>#DIV/0!</v>
      </c>
      <c r="E87" s="209" t="e">
        <f>$D$71*$D$80*1000*1000/$E$86</f>
        <v>#DIV/0!</v>
      </c>
      <c r="F87" s="212" t="e">
        <f>+AVERAGE(D87:E87)</f>
        <v>#DIV/0!</v>
      </c>
    </row>
    <row r="90" spans="3:8" ht="15.75" x14ac:dyDescent="0.25">
      <c r="C90" s="116" t="s">
        <v>138</v>
      </c>
      <c r="D90" s="57">
        <v>20</v>
      </c>
    </row>
    <row r="92" spans="3:8" ht="15" x14ac:dyDescent="0.25">
      <c r="C92" s="62"/>
      <c r="D92" s="66" t="s">
        <v>101</v>
      </c>
      <c r="E92" s="63" t="s">
        <v>102</v>
      </c>
    </row>
    <row r="93" spans="3:8" x14ac:dyDescent="0.2">
      <c r="C93" s="68" t="s">
        <v>139</v>
      </c>
      <c r="D93" s="213" t="e">
        <f>+$F$87</f>
        <v>#DIV/0!</v>
      </c>
      <c r="E93" s="203" t="e">
        <f>+IF(OR(D94&gt;0,D93&lt;14,D93=14),"Oui","Non")</f>
        <v>#DIV/0!</v>
      </c>
    </row>
  </sheetData>
  <sheetProtection algorithmName="SHA-512" hashValue="jEubHq8O4ka/KIM5QKr3ON68D0+ZSWO9T82ftARP82Mi8EhUb660ZgXxHxSCJfqZUMCzabVYfy4X1fmx4DfIjw==" saltValue="YWBupt1vPg2jwK6BgoKzbw==" spinCount="100000" sheet="1" objects="1" scenarios="1"/>
  <mergeCells count="22">
    <mergeCell ref="L12:V14"/>
    <mergeCell ref="C45:J45"/>
    <mergeCell ref="C46:J46"/>
    <mergeCell ref="C48:J48"/>
    <mergeCell ref="D27:E27"/>
    <mergeCell ref="D36:E36"/>
    <mergeCell ref="D37:E37"/>
    <mergeCell ref="D38:E38"/>
    <mergeCell ref="D39:E39"/>
    <mergeCell ref="M68:O68"/>
    <mergeCell ref="C19:J19"/>
    <mergeCell ref="D28:E28"/>
    <mergeCell ref="D29:E29"/>
    <mergeCell ref="C16:J16"/>
    <mergeCell ref="C18:J18"/>
    <mergeCell ref="D30:E30"/>
    <mergeCell ref="D31:E31"/>
    <mergeCell ref="D32:E32"/>
    <mergeCell ref="D33:E33"/>
    <mergeCell ref="D34:E34"/>
    <mergeCell ref="D35:E35"/>
    <mergeCell ref="D40:E40"/>
  </mergeCells>
  <conditionalFormatting sqref="E93">
    <cfRule type="containsText" dxfId="5" priority="1" operator="containsText" text="Oui">
      <formula>NOT(ISERROR(SEARCH("Oui",E93)))</formula>
    </cfRule>
    <cfRule type="containsText" dxfId="4" priority="2" operator="containsText" text="Non">
      <formula>NOT(ISERROR(SEARCH("Non",E93)))</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Feuil1!$D$16:$D$17</xm:f>
          </x14:formula1>
          <xm:sqref>D29</xm:sqref>
        </x14:dataValidation>
        <x14:dataValidation type="list" allowBlank="1" showInputMessage="1" showErrorMessage="1" xr:uid="{00000000-0002-0000-0400-000001000000}">
          <x14:formula1>
            <xm:f>Feuil1!$D$24:$D$25</xm:f>
          </x14:formula1>
          <xm:sqref>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5:Y108"/>
  <sheetViews>
    <sheetView topLeftCell="A82" zoomScaleNormal="100" workbookViewId="0">
      <selection activeCell="D78" sqref="D78"/>
    </sheetView>
  </sheetViews>
  <sheetFormatPr baseColWidth="10" defaultColWidth="11" defaultRowHeight="14.25" x14ac:dyDescent="0.2"/>
  <cols>
    <col min="1" max="2" width="11" style="1"/>
    <col min="3" max="3" width="37.375" style="1" customWidth="1"/>
    <col min="4" max="4" width="14.75" style="1" customWidth="1"/>
    <col min="5" max="9" width="11" style="1"/>
    <col min="10" max="10" width="32.625" style="1" customWidth="1"/>
    <col min="11" max="14" width="11" style="1"/>
    <col min="15" max="15" width="37.125" style="1" customWidth="1"/>
    <col min="16" max="16" width="19.375" style="1" customWidth="1"/>
    <col min="17" max="16384" width="11" style="1"/>
  </cols>
  <sheetData>
    <row r="5" spans="3:25" ht="26.25" x14ac:dyDescent="0.4">
      <c r="D5" s="38" t="s">
        <v>0</v>
      </c>
    </row>
    <row r="6" spans="3:25" ht="6" customHeight="1" x14ac:dyDescent="0.2"/>
    <row r="7" spans="3:25" ht="20.25" x14ac:dyDescent="0.2">
      <c r="E7" s="18" t="s">
        <v>53</v>
      </c>
    </row>
    <row r="11" spans="3:25" ht="18" x14ac:dyDescent="0.2">
      <c r="O11" s="19"/>
    </row>
    <row r="13" spans="3:25" ht="26.25" x14ac:dyDescent="0.2">
      <c r="O13" s="41"/>
      <c r="P13" s="42"/>
      <c r="Q13" s="40"/>
      <c r="R13" s="2"/>
      <c r="S13" s="2"/>
    </row>
    <row r="14" spans="3:25" ht="15.75" x14ac:dyDescent="0.2">
      <c r="C14" s="171" t="s">
        <v>24</v>
      </c>
      <c r="D14" s="33"/>
      <c r="E14" s="33"/>
      <c r="F14" s="33"/>
      <c r="G14" s="33"/>
      <c r="H14" s="33"/>
      <c r="I14" s="33"/>
      <c r="J14" s="34"/>
      <c r="O14" s="235" t="s">
        <v>135</v>
      </c>
      <c r="P14" s="235"/>
      <c r="Q14" s="235"/>
      <c r="R14" s="235"/>
      <c r="S14" s="235"/>
      <c r="T14" s="235"/>
      <c r="U14" s="235"/>
      <c r="V14" s="235"/>
      <c r="W14" s="235"/>
      <c r="X14" s="235"/>
      <c r="Y14" s="235"/>
    </row>
    <row r="15" spans="3:25" ht="15.75" x14ac:dyDescent="0.2">
      <c r="C15" s="172" t="s">
        <v>180</v>
      </c>
      <c r="D15" s="29"/>
      <c r="E15" s="29"/>
      <c r="F15" s="29"/>
      <c r="G15" s="29"/>
      <c r="H15" s="29"/>
      <c r="I15" s="29"/>
      <c r="J15" s="35"/>
      <c r="O15" s="235"/>
      <c r="P15" s="235"/>
      <c r="Q15" s="235"/>
      <c r="R15" s="235"/>
      <c r="S15" s="235"/>
      <c r="T15" s="235"/>
      <c r="U15" s="235"/>
      <c r="V15" s="235"/>
      <c r="W15" s="235"/>
      <c r="X15" s="235"/>
      <c r="Y15" s="235"/>
    </row>
    <row r="16" spans="3:25" ht="26.25" customHeight="1" x14ac:dyDescent="0.2">
      <c r="C16" s="296" t="s">
        <v>176</v>
      </c>
      <c r="D16" s="297"/>
      <c r="E16" s="297"/>
      <c r="F16" s="297"/>
      <c r="G16" s="297"/>
      <c r="H16" s="297"/>
      <c r="I16" s="297"/>
      <c r="J16" s="298"/>
      <c r="O16" s="235"/>
      <c r="P16" s="235"/>
      <c r="Q16" s="235"/>
      <c r="R16" s="235"/>
      <c r="S16" s="235"/>
      <c r="T16" s="235"/>
      <c r="U16" s="235"/>
      <c r="V16" s="235"/>
      <c r="W16" s="235"/>
      <c r="X16" s="235"/>
      <c r="Y16" s="235"/>
    </row>
    <row r="17" spans="3:18" ht="15" customHeight="1" x14ac:dyDescent="0.2">
      <c r="C17" s="296" t="s">
        <v>177</v>
      </c>
      <c r="D17" s="297"/>
      <c r="E17" s="297"/>
      <c r="F17" s="297"/>
      <c r="G17" s="297"/>
      <c r="H17" s="297"/>
      <c r="I17" s="297"/>
      <c r="J17" s="298"/>
      <c r="O17" s="41"/>
      <c r="P17" s="43"/>
      <c r="Q17" s="28"/>
    </row>
    <row r="18" spans="3:18" x14ac:dyDescent="0.2">
      <c r="C18" s="167" t="s">
        <v>178</v>
      </c>
      <c r="D18" s="168"/>
      <c r="E18" s="168"/>
      <c r="F18" s="168"/>
      <c r="G18" s="168"/>
      <c r="H18" s="168"/>
      <c r="I18" s="168"/>
      <c r="J18" s="169"/>
      <c r="O18" s="41"/>
      <c r="P18" s="43"/>
      <c r="Q18" s="28"/>
    </row>
    <row r="19" spans="3:18" ht="15" x14ac:dyDescent="0.25">
      <c r="P19" s="14"/>
      <c r="Q19" s="28"/>
    </row>
    <row r="20" spans="3:18" ht="18" customHeight="1" x14ac:dyDescent="0.25">
      <c r="C20" s="116" t="s">
        <v>136</v>
      </c>
      <c r="E20" s="2"/>
      <c r="F20" s="2"/>
      <c r="G20" s="2"/>
      <c r="H20" s="2"/>
      <c r="O20" s="116" t="s">
        <v>136</v>
      </c>
      <c r="Q20" s="2"/>
      <c r="R20" s="2"/>
    </row>
    <row r="24" spans="3:18" ht="15" x14ac:dyDescent="0.25">
      <c r="C24" s="14" t="s">
        <v>14</v>
      </c>
      <c r="D24" s="270">
        <f>+'Seuil bilan carbone'!D58:E58</f>
        <v>0</v>
      </c>
      <c r="E24" s="270"/>
      <c r="O24" s="14" t="s">
        <v>14</v>
      </c>
      <c r="P24" s="173" t="str">
        <f>+'Seuil bilan carbone'!$R$95</f>
        <v xml:space="preserve">MxxxN-72 -  (600 W à 630 W) </v>
      </c>
      <c r="Q24" s="173"/>
    </row>
    <row r="25" spans="3:18" ht="15" x14ac:dyDescent="0.25">
      <c r="C25" s="14" t="s">
        <v>150</v>
      </c>
      <c r="D25" s="278" t="s">
        <v>151</v>
      </c>
      <c r="E25" s="278"/>
      <c r="O25" s="14" t="s">
        <v>150</v>
      </c>
      <c r="P25" s="275" t="s">
        <v>151</v>
      </c>
      <c r="Q25" s="275"/>
    </row>
    <row r="26" spans="3:18" ht="15" x14ac:dyDescent="0.25">
      <c r="C26" s="14" t="s">
        <v>149</v>
      </c>
      <c r="D26" s="278" t="s">
        <v>85</v>
      </c>
      <c r="E26" s="278"/>
      <c r="O26" s="14" t="s">
        <v>149</v>
      </c>
      <c r="P26" s="275" t="s">
        <v>86</v>
      </c>
      <c r="Q26" s="275"/>
    </row>
    <row r="27" spans="3:18" ht="15" x14ac:dyDescent="0.25">
      <c r="C27" s="14" t="s">
        <v>96</v>
      </c>
      <c r="D27" s="270">
        <f>+'Seuil bilan carbone'!D61</f>
        <v>0</v>
      </c>
      <c r="E27" s="270"/>
      <c r="O27" s="14" t="s">
        <v>96</v>
      </c>
      <c r="P27" s="173" t="str">
        <f>+'Seuil quantité d''argent'!$N$23</f>
        <v>Certificat PPE2 N°xxx-</v>
      </c>
      <c r="Q27" s="173"/>
    </row>
    <row r="28" spans="3:18" ht="15" x14ac:dyDescent="0.25">
      <c r="C28" s="14" t="s">
        <v>16</v>
      </c>
      <c r="D28" s="270">
        <f>+'Seuil bilan carbone'!D62</f>
        <v>0</v>
      </c>
      <c r="E28" s="270"/>
      <c r="O28" s="14" t="s">
        <v>16</v>
      </c>
      <c r="P28" s="179">
        <f>+'Seuil quantité d''argent'!$N$24</f>
        <v>45585</v>
      </c>
      <c r="Q28" s="173"/>
    </row>
    <row r="29" spans="3:18" ht="15" x14ac:dyDescent="0.25">
      <c r="C29" s="14" t="s">
        <v>17</v>
      </c>
      <c r="D29" s="270">
        <f>+'Seuil bilan carbone'!D63</f>
        <v>0</v>
      </c>
      <c r="E29" s="270"/>
      <c r="O29" s="14" t="s">
        <v>17</v>
      </c>
      <c r="P29" s="179">
        <f>+'Seuil quantité d''argent'!$N$25</f>
        <v>45900</v>
      </c>
      <c r="Q29" s="173"/>
    </row>
    <row r="30" spans="3:18" ht="15" x14ac:dyDescent="0.25">
      <c r="C30" s="14" t="s">
        <v>148</v>
      </c>
      <c r="D30" s="299">
        <f>+'Seuil bilan carbone'!D64</f>
        <v>0</v>
      </c>
      <c r="E30" s="299"/>
      <c r="F30" s="1" t="s">
        <v>39</v>
      </c>
      <c r="O30" s="14" t="s">
        <v>148</v>
      </c>
      <c r="P30" s="173">
        <f>+'Teneur en plomb dans le module '!N52</f>
        <v>1134</v>
      </c>
      <c r="Q30" s="173"/>
      <c r="R30" s="93" t="s">
        <v>39</v>
      </c>
    </row>
    <row r="31" spans="3:18" ht="15" x14ac:dyDescent="0.25">
      <c r="C31" s="14" t="s">
        <v>63</v>
      </c>
      <c r="D31" s="299">
        <f>+'Seuil bilan carbone'!D65</f>
        <v>0</v>
      </c>
      <c r="E31" s="299"/>
      <c r="F31" s="1" t="s">
        <v>39</v>
      </c>
      <c r="O31" s="14" t="s">
        <v>63</v>
      </c>
      <c r="P31" s="173">
        <f>+'Teneur en plomb dans le module '!N54</f>
        <v>2278</v>
      </c>
      <c r="Q31" s="173"/>
      <c r="R31" s="93" t="s">
        <v>39</v>
      </c>
    </row>
    <row r="32" spans="3:18" ht="15" x14ac:dyDescent="0.25">
      <c r="C32" s="14" t="s">
        <v>64</v>
      </c>
      <c r="D32" s="273">
        <f>+'Seuil bilan carbone'!D66</f>
        <v>0</v>
      </c>
      <c r="E32" s="273"/>
      <c r="F32" s="1" t="s">
        <v>74</v>
      </c>
      <c r="O32" s="14" t="s">
        <v>64</v>
      </c>
      <c r="P32" s="173">
        <v>32</v>
      </c>
      <c r="Q32" s="173"/>
      <c r="R32" s="93" t="s">
        <v>74</v>
      </c>
    </row>
    <row r="33" spans="3:22" ht="15" x14ac:dyDescent="0.25">
      <c r="C33" s="14" t="s">
        <v>156</v>
      </c>
      <c r="D33" s="269">
        <f>+'Seuil bilan carbone'!D67</f>
        <v>0</v>
      </c>
      <c r="E33" s="269"/>
      <c r="O33" s="14" t="s">
        <v>156</v>
      </c>
      <c r="P33" s="174" t="s">
        <v>73</v>
      </c>
      <c r="Q33" s="173"/>
      <c r="R33" s="93"/>
    </row>
    <row r="34" spans="3:22" ht="15" x14ac:dyDescent="0.25">
      <c r="C34" s="14" t="s">
        <v>154</v>
      </c>
      <c r="D34" s="273">
        <f>+'Seuil bilan carbone'!D68</f>
        <v>0</v>
      </c>
      <c r="E34" s="273"/>
      <c r="F34" s="1" t="s">
        <v>39</v>
      </c>
      <c r="O34" s="14" t="s">
        <v>154</v>
      </c>
      <c r="P34" s="173">
        <f>+'Seuil quantité d''argent'!$N$53</f>
        <v>182</v>
      </c>
      <c r="Q34" s="173"/>
      <c r="R34" s="93" t="s">
        <v>39</v>
      </c>
    </row>
    <row r="35" spans="3:22" ht="15" x14ac:dyDescent="0.25">
      <c r="C35" s="14" t="s">
        <v>155</v>
      </c>
      <c r="D35" s="273">
        <f>+'Seuil bilan carbone'!D69</f>
        <v>0</v>
      </c>
      <c r="E35" s="273"/>
      <c r="F35" s="1" t="s">
        <v>39</v>
      </c>
      <c r="O35" s="14" t="s">
        <v>155</v>
      </c>
      <c r="P35" s="173">
        <f>+'Seuil quantité d''argent'!$N$54</f>
        <v>182</v>
      </c>
      <c r="Q35" s="173"/>
      <c r="R35" s="93" t="s">
        <v>39</v>
      </c>
    </row>
    <row r="36" spans="3:22" ht="15" x14ac:dyDescent="0.2">
      <c r="C36" s="39" t="s">
        <v>153</v>
      </c>
      <c r="D36" s="273">
        <f>+'Seuil bilan carbone'!D70</f>
        <v>0</v>
      </c>
      <c r="E36" s="273"/>
      <c r="O36" s="39" t="s">
        <v>153</v>
      </c>
      <c r="P36" s="175">
        <v>72</v>
      </c>
      <c r="Q36" s="173"/>
    </row>
    <row r="37" spans="3:22" ht="15" x14ac:dyDescent="0.25">
      <c r="C37" s="14" t="s">
        <v>100</v>
      </c>
      <c r="D37" s="269">
        <f>+'Seuil bilan carbone'!D71</f>
        <v>0</v>
      </c>
      <c r="E37" s="269"/>
      <c r="O37" s="14" t="s">
        <v>100</v>
      </c>
      <c r="P37" s="173">
        <f>+'Seuil bilan carbone'!$R$100</f>
        <v>1134</v>
      </c>
      <c r="Q37" s="173"/>
    </row>
    <row r="38" spans="3:22" ht="15" x14ac:dyDescent="0.25">
      <c r="P38" s="14"/>
      <c r="Q38" s="28"/>
    </row>
    <row r="39" spans="3:22" ht="15" x14ac:dyDescent="0.25">
      <c r="P39" s="14"/>
      <c r="Q39" s="28"/>
    </row>
    <row r="40" spans="3:22" ht="15" x14ac:dyDescent="0.25">
      <c r="O40" s="7" t="s">
        <v>179</v>
      </c>
    </row>
    <row r="41" spans="3:22" ht="15" x14ac:dyDescent="0.25">
      <c r="C41" s="7" t="s">
        <v>179</v>
      </c>
      <c r="T41" s="163"/>
      <c r="U41" s="163"/>
      <c r="V41" s="163"/>
    </row>
    <row r="42" spans="3:22" ht="15" x14ac:dyDescent="0.25">
      <c r="H42" s="163"/>
      <c r="I42" s="163"/>
      <c r="J42" s="163"/>
      <c r="O42" s="56" t="s">
        <v>75</v>
      </c>
      <c r="P42" s="54"/>
      <c r="S42" s="276"/>
      <c r="T42" s="276"/>
      <c r="U42" s="276"/>
      <c r="V42" s="276"/>
    </row>
    <row r="43" spans="3:22" ht="14.25" customHeight="1" x14ac:dyDescent="0.25">
      <c r="C43" s="56" t="s">
        <v>75</v>
      </c>
      <c r="D43" s="54"/>
      <c r="G43" s="279" t="s">
        <v>165</v>
      </c>
      <c r="H43" s="280"/>
      <c r="I43" s="280"/>
      <c r="J43" s="281"/>
      <c r="O43" s="93" t="s">
        <v>146</v>
      </c>
      <c r="P43" s="176">
        <v>0.76</v>
      </c>
      <c r="Q43" s="93" t="s">
        <v>74</v>
      </c>
      <c r="S43" s="276"/>
      <c r="T43" s="276"/>
      <c r="U43" s="276"/>
      <c r="V43" s="276"/>
    </row>
    <row r="44" spans="3:22" x14ac:dyDescent="0.2">
      <c r="C44" s="1" t="s">
        <v>146</v>
      </c>
      <c r="D44" s="204"/>
      <c r="E44" s="1" t="s">
        <v>74</v>
      </c>
      <c r="G44" s="282"/>
      <c r="H44" s="283"/>
      <c r="I44" s="283"/>
      <c r="J44" s="284"/>
      <c r="O44" s="93" t="s">
        <v>77</v>
      </c>
      <c r="P44" s="176">
        <v>0</v>
      </c>
      <c r="Q44" s="93" t="s">
        <v>67</v>
      </c>
      <c r="S44" s="276"/>
      <c r="T44" s="276"/>
      <c r="U44" s="276"/>
      <c r="V44" s="276"/>
    </row>
    <row r="45" spans="3:22" ht="14.25" customHeight="1" x14ac:dyDescent="0.2">
      <c r="C45" s="1" t="s">
        <v>77</v>
      </c>
      <c r="D45" s="204"/>
      <c r="E45" s="1" t="s">
        <v>67</v>
      </c>
      <c r="G45" s="282"/>
      <c r="H45" s="283"/>
      <c r="I45" s="283"/>
      <c r="J45" s="284"/>
      <c r="O45" s="93" t="s">
        <v>64</v>
      </c>
      <c r="P45" s="177">
        <f>$P$32</f>
        <v>32</v>
      </c>
      <c r="Q45" s="93" t="s">
        <v>74</v>
      </c>
      <c r="S45" s="276"/>
      <c r="T45" s="276"/>
      <c r="U45" s="276"/>
      <c r="V45" s="276"/>
    </row>
    <row r="46" spans="3:22" ht="14.25" customHeight="1" x14ac:dyDescent="0.2">
      <c r="C46" s="1" t="s">
        <v>64</v>
      </c>
      <c r="D46" s="214">
        <f>+D32</f>
        <v>0</v>
      </c>
      <c r="E46" s="1" t="s">
        <v>74</v>
      </c>
      <c r="G46" s="282"/>
      <c r="H46" s="283"/>
      <c r="I46" s="283"/>
      <c r="J46" s="284"/>
      <c r="O46" s="93" t="s">
        <v>76</v>
      </c>
      <c r="P46" s="178">
        <v>3</v>
      </c>
      <c r="Q46" s="93"/>
      <c r="S46" s="276"/>
      <c r="T46" s="276"/>
      <c r="U46" s="276"/>
      <c r="V46" s="276"/>
    </row>
    <row r="47" spans="3:22" ht="14.25" customHeight="1" x14ac:dyDescent="0.25">
      <c r="C47" s="1" t="s">
        <v>76</v>
      </c>
      <c r="D47" s="58">
        <v>3</v>
      </c>
      <c r="G47" s="282"/>
      <c r="H47" s="283"/>
      <c r="I47" s="283"/>
      <c r="J47" s="284"/>
      <c r="O47" s="55" t="s">
        <v>78</v>
      </c>
      <c r="P47" s="55">
        <f>+(P43/P45)*P46*P44</f>
        <v>0</v>
      </c>
      <c r="Q47" s="1" t="s">
        <v>67</v>
      </c>
      <c r="S47" s="276"/>
      <c r="T47" s="276"/>
      <c r="U47" s="276"/>
      <c r="V47" s="276"/>
    </row>
    <row r="48" spans="3:22" ht="14.25" customHeight="1" x14ac:dyDescent="0.25">
      <c r="C48" s="55" t="s">
        <v>78</v>
      </c>
      <c r="D48" s="206" t="e">
        <f>+(D44/D46)*D47*D45</f>
        <v>#DIV/0!</v>
      </c>
      <c r="E48" s="1" t="s">
        <v>67</v>
      </c>
      <c r="G48" s="285"/>
      <c r="H48" s="286"/>
      <c r="I48" s="286"/>
      <c r="J48" s="287"/>
      <c r="S48" s="53"/>
    </row>
    <row r="49" spans="3:22" ht="14.25" customHeight="1" x14ac:dyDescent="0.2">
      <c r="G49" s="53"/>
      <c r="S49" s="53"/>
    </row>
    <row r="50" spans="3:22" ht="14.25" customHeight="1" x14ac:dyDescent="0.25">
      <c r="G50" s="53"/>
      <c r="O50" s="56" t="s">
        <v>79</v>
      </c>
      <c r="P50" s="54"/>
      <c r="S50" s="277"/>
      <c r="T50" s="277"/>
      <c r="U50" s="277"/>
      <c r="V50" s="277"/>
    </row>
    <row r="51" spans="3:22" ht="14.25" customHeight="1" x14ac:dyDescent="0.25">
      <c r="C51" s="56" t="s">
        <v>79</v>
      </c>
      <c r="D51" s="54"/>
      <c r="G51" s="288" t="s">
        <v>166</v>
      </c>
      <c r="H51" s="289"/>
      <c r="I51" s="289"/>
      <c r="J51" s="290"/>
      <c r="O51" s="93" t="s">
        <v>147</v>
      </c>
      <c r="P51" s="178">
        <f>+'Seuil quantité d''argent'!$N$45*'Taux de contenu recyclé'!P34*'Taux de contenu recyclé'!P35*10^-6*'Taux de contenu recyclé'!P36</f>
        <v>9.945149759999999E-3</v>
      </c>
      <c r="Q51" s="1" t="s">
        <v>74</v>
      </c>
      <c r="S51" s="277"/>
      <c r="T51" s="277"/>
      <c r="U51" s="277"/>
      <c r="V51" s="277"/>
    </row>
    <row r="52" spans="3:22" x14ac:dyDescent="0.2">
      <c r="C52" s="1" t="s">
        <v>147</v>
      </c>
      <c r="D52" s="58">
        <f>+'Seuil quantité d''argent'!N45*'Seuil bilan carbone'!D68*'Seuil bilan carbone'!D69*10^-6*'Seuil bilan carbone'!D70</f>
        <v>0</v>
      </c>
      <c r="G52" s="291"/>
      <c r="H52" s="277"/>
      <c r="I52" s="277"/>
      <c r="J52" s="292"/>
      <c r="O52" s="93" t="s">
        <v>77</v>
      </c>
      <c r="P52" s="176">
        <v>100</v>
      </c>
      <c r="Q52" s="1" t="s">
        <v>67</v>
      </c>
      <c r="S52" s="277"/>
      <c r="T52" s="277"/>
      <c r="U52" s="277"/>
      <c r="V52" s="277"/>
    </row>
    <row r="53" spans="3:22" x14ac:dyDescent="0.2">
      <c r="C53" s="1" t="s">
        <v>77</v>
      </c>
      <c r="D53" s="204"/>
      <c r="E53" s="1" t="s">
        <v>67</v>
      </c>
      <c r="G53" s="291"/>
      <c r="H53" s="277"/>
      <c r="I53" s="277"/>
      <c r="J53" s="292"/>
      <c r="O53" s="93" t="s">
        <v>64</v>
      </c>
      <c r="P53" s="177">
        <f>$P$32</f>
        <v>32</v>
      </c>
      <c r="Q53" s="1" t="s">
        <v>74</v>
      </c>
      <c r="S53" s="277"/>
      <c r="T53" s="277"/>
      <c r="U53" s="277"/>
      <c r="V53" s="277"/>
    </row>
    <row r="54" spans="3:22" x14ac:dyDescent="0.2">
      <c r="C54" s="1" t="s">
        <v>64</v>
      </c>
      <c r="D54" s="215">
        <f>+D32</f>
        <v>0</v>
      </c>
      <c r="E54" s="1" t="s">
        <v>74</v>
      </c>
      <c r="G54" s="291"/>
      <c r="H54" s="277"/>
      <c r="I54" s="277"/>
      <c r="J54" s="292"/>
      <c r="O54" s="93" t="s">
        <v>76</v>
      </c>
      <c r="P54" s="178">
        <v>3</v>
      </c>
      <c r="S54" s="277"/>
      <c r="T54" s="277"/>
      <c r="U54" s="277"/>
      <c r="V54" s="277"/>
    </row>
    <row r="55" spans="3:22" ht="15" x14ac:dyDescent="0.25">
      <c r="C55" s="1" t="s">
        <v>76</v>
      </c>
      <c r="D55" s="58">
        <v>3</v>
      </c>
      <c r="G55" s="291"/>
      <c r="H55" s="277"/>
      <c r="I55" s="277"/>
      <c r="J55" s="292"/>
      <c r="O55" s="55" t="s">
        <v>78</v>
      </c>
      <c r="P55" s="180">
        <f>+(P51/P53)*P54*P52</f>
        <v>9.3235778999999991E-2</v>
      </c>
      <c r="Q55" s="1" t="s">
        <v>67</v>
      </c>
      <c r="S55" s="277"/>
      <c r="T55" s="277"/>
      <c r="U55" s="277"/>
      <c r="V55" s="277"/>
    </row>
    <row r="56" spans="3:22" ht="15" x14ac:dyDescent="0.25">
      <c r="C56" s="55" t="s">
        <v>78</v>
      </c>
      <c r="D56" s="206" t="e">
        <f>+(D52/D54)*D55*D53</f>
        <v>#DIV/0!</v>
      </c>
      <c r="E56" s="1" t="s">
        <v>67</v>
      </c>
      <c r="G56" s="293"/>
      <c r="H56" s="294"/>
      <c r="I56" s="294"/>
      <c r="J56" s="295"/>
    </row>
    <row r="58" spans="3:22" ht="15" x14ac:dyDescent="0.25">
      <c r="O58" s="56" t="s">
        <v>80</v>
      </c>
      <c r="P58" s="54"/>
    </row>
    <row r="59" spans="3:22" ht="15" x14ac:dyDescent="0.25">
      <c r="C59" s="56" t="s">
        <v>80</v>
      </c>
      <c r="D59" s="54"/>
      <c r="G59" s="164"/>
      <c r="H59" s="165"/>
      <c r="I59" s="165"/>
      <c r="J59" s="166"/>
      <c r="O59" s="1" t="s">
        <v>157</v>
      </c>
      <c r="P59" s="59">
        <v>0.2</v>
      </c>
      <c r="Q59" s="1" t="s">
        <v>74</v>
      </c>
    </row>
    <row r="60" spans="3:22" x14ac:dyDescent="0.2">
      <c r="C60" s="1" t="s">
        <v>157</v>
      </c>
      <c r="D60" s="204"/>
      <c r="G60" s="51" t="s">
        <v>167</v>
      </c>
      <c r="J60" s="52"/>
      <c r="O60" s="1" t="s">
        <v>77</v>
      </c>
      <c r="P60" s="59">
        <v>0</v>
      </c>
      <c r="Q60" s="1" t="s">
        <v>67</v>
      </c>
      <c r="S60" s="5"/>
    </row>
    <row r="61" spans="3:22" x14ac:dyDescent="0.2">
      <c r="C61" s="1" t="s">
        <v>77</v>
      </c>
      <c r="D61" s="205"/>
      <c r="E61" s="1" t="s">
        <v>67</v>
      </c>
      <c r="G61" s="37" t="s">
        <v>170</v>
      </c>
      <c r="J61" s="52"/>
      <c r="O61" s="1" t="s">
        <v>64</v>
      </c>
      <c r="P61" s="177">
        <f>$P$32</f>
        <v>32</v>
      </c>
      <c r="Q61" s="1" t="s">
        <v>74</v>
      </c>
      <c r="S61" s="5"/>
    </row>
    <row r="62" spans="3:22" x14ac:dyDescent="0.2">
      <c r="C62" s="1" t="s">
        <v>64</v>
      </c>
      <c r="D62" s="215">
        <f>+D32</f>
        <v>0</v>
      </c>
      <c r="E62" s="1" t="s">
        <v>74</v>
      </c>
      <c r="G62" s="37" t="s">
        <v>171</v>
      </c>
      <c r="J62" s="52"/>
      <c r="O62" s="1" t="s">
        <v>76</v>
      </c>
      <c r="P62" s="58">
        <v>2</v>
      </c>
      <c r="S62" s="5"/>
    </row>
    <row r="63" spans="3:22" ht="15" x14ac:dyDescent="0.25">
      <c r="C63" s="1" t="s">
        <v>76</v>
      </c>
      <c r="D63" s="58">
        <v>2</v>
      </c>
      <c r="G63" s="37" t="s">
        <v>168</v>
      </c>
      <c r="J63" s="52"/>
      <c r="O63" s="55" t="s">
        <v>78</v>
      </c>
      <c r="P63" s="55">
        <f>+(P59/P61)*P62*P60</f>
        <v>0</v>
      </c>
      <c r="Q63" s="1" t="s">
        <v>67</v>
      </c>
      <c r="S63" s="5"/>
    </row>
    <row r="64" spans="3:22" ht="15" x14ac:dyDescent="0.25">
      <c r="C64" s="55" t="s">
        <v>78</v>
      </c>
      <c r="D64" s="206" t="e">
        <f>+(D60/D62)*D63*D61</f>
        <v>#DIV/0!</v>
      </c>
      <c r="E64" s="1" t="s">
        <v>67</v>
      </c>
      <c r="G64" s="167" t="s">
        <v>169</v>
      </c>
      <c r="H64" s="133"/>
      <c r="I64" s="133"/>
      <c r="J64" s="134"/>
    </row>
    <row r="65" spans="3:22" ht="15" x14ac:dyDescent="0.25">
      <c r="O65" s="56" t="s">
        <v>81</v>
      </c>
      <c r="P65" s="54"/>
      <c r="S65" s="283"/>
      <c r="T65" s="283"/>
      <c r="U65" s="283"/>
      <c r="V65" s="283"/>
    </row>
    <row r="66" spans="3:22" ht="15" x14ac:dyDescent="0.25">
      <c r="C66" s="56" t="s">
        <v>81</v>
      </c>
      <c r="D66" s="54"/>
      <c r="G66" s="279" t="s">
        <v>172</v>
      </c>
      <c r="H66" s="280"/>
      <c r="I66" s="280"/>
      <c r="J66" s="281"/>
      <c r="O66" s="1" t="s">
        <v>158</v>
      </c>
      <c r="P66" s="59">
        <v>0</v>
      </c>
      <c r="Q66" s="1" t="s">
        <v>74</v>
      </c>
      <c r="S66" s="283"/>
      <c r="T66" s="283"/>
      <c r="U66" s="283"/>
      <c r="V66" s="283"/>
    </row>
    <row r="67" spans="3:22" ht="14.25" customHeight="1" x14ac:dyDescent="0.2">
      <c r="C67" s="1" t="s">
        <v>158</v>
      </c>
      <c r="D67" s="204"/>
      <c r="G67" s="282"/>
      <c r="H67" s="283"/>
      <c r="I67" s="283"/>
      <c r="J67" s="284"/>
      <c r="O67" s="1" t="s">
        <v>77</v>
      </c>
      <c r="P67" s="59">
        <v>0</v>
      </c>
      <c r="Q67" s="1" t="s">
        <v>67</v>
      </c>
      <c r="S67" s="283"/>
      <c r="T67" s="283"/>
      <c r="U67" s="283"/>
      <c r="V67" s="283"/>
    </row>
    <row r="68" spans="3:22" x14ac:dyDescent="0.2">
      <c r="C68" s="1" t="s">
        <v>77</v>
      </c>
      <c r="D68" s="204"/>
      <c r="E68" s="1" t="s">
        <v>67</v>
      </c>
      <c r="G68" s="282"/>
      <c r="H68" s="283"/>
      <c r="I68" s="283"/>
      <c r="J68" s="284"/>
      <c r="O68" s="1" t="s">
        <v>64</v>
      </c>
      <c r="P68" s="177">
        <f>$P$32</f>
        <v>32</v>
      </c>
      <c r="Q68" s="1" t="s">
        <v>74</v>
      </c>
      <c r="S68" s="283"/>
      <c r="T68" s="283"/>
      <c r="U68" s="283"/>
      <c r="V68" s="283"/>
    </row>
    <row r="69" spans="3:22" x14ac:dyDescent="0.2">
      <c r="C69" s="1" t="s">
        <v>64</v>
      </c>
      <c r="D69" s="215">
        <f>+D32</f>
        <v>0</v>
      </c>
      <c r="E69" s="1" t="s">
        <v>74</v>
      </c>
      <c r="G69" s="282"/>
      <c r="H69" s="283"/>
      <c r="I69" s="283"/>
      <c r="J69" s="284"/>
      <c r="O69" s="1" t="s">
        <v>76</v>
      </c>
      <c r="P69" s="58">
        <v>6</v>
      </c>
      <c r="S69" s="283"/>
      <c r="T69" s="283"/>
      <c r="U69" s="283"/>
      <c r="V69" s="283"/>
    </row>
    <row r="70" spans="3:22" ht="15" x14ac:dyDescent="0.25">
      <c r="C70" s="1" t="s">
        <v>76</v>
      </c>
      <c r="D70" s="58">
        <v>6</v>
      </c>
      <c r="G70" s="282"/>
      <c r="H70" s="283"/>
      <c r="I70" s="283"/>
      <c r="J70" s="284"/>
      <c r="O70" s="55" t="s">
        <v>78</v>
      </c>
      <c r="P70" s="55">
        <f>+(P66/P68)*P69*P67</f>
        <v>0</v>
      </c>
      <c r="Q70" s="1" t="s">
        <v>67</v>
      </c>
      <c r="S70" s="283"/>
      <c r="T70" s="283"/>
      <c r="U70" s="283"/>
      <c r="V70" s="283"/>
    </row>
    <row r="71" spans="3:22" ht="15" x14ac:dyDescent="0.25">
      <c r="C71" s="55" t="s">
        <v>78</v>
      </c>
      <c r="D71" s="206" t="e">
        <f>+(D67/D69)*D70*D68</f>
        <v>#DIV/0!</v>
      </c>
      <c r="E71" s="1" t="s">
        <v>67</v>
      </c>
      <c r="G71" s="285"/>
      <c r="H71" s="286"/>
      <c r="I71" s="286"/>
      <c r="J71" s="287"/>
    </row>
    <row r="72" spans="3:22" ht="15" x14ac:dyDescent="0.25">
      <c r="O72" s="56" t="s">
        <v>82</v>
      </c>
      <c r="P72" s="54"/>
    </row>
    <row r="73" spans="3:22" ht="15" x14ac:dyDescent="0.25">
      <c r="C73" s="56" t="s">
        <v>82</v>
      </c>
      <c r="D73" s="54"/>
      <c r="O73" s="1" t="s">
        <v>163</v>
      </c>
      <c r="P73" s="59">
        <v>1.5</v>
      </c>
      <c r="Q73" s="1" t="s">
        <v>74</v>
      </c>
    </row>
    <row r="74" spans="3:22" x14ac:dyDescent="0.2">
      <c r="C74" s="1" t="s">
        <v>163</v>
      </c>
      <c r="D74" s="204"/>
      <c r="E74" s="1" t="s">
        <v>74</v>
      </c>
      <c r="O74" s="1" t="s">
        <v>77</v>
      </c>
      <c r="P74" s="59">
        <v>0</v>
      </c>
      <c r="Q74" s="1" t="s">
        <v>67</v>
      </c>
    </row>
    <row r="75" spans="3:22" x14ac:dyDescent="0.2">
      <c r="C75" s="1" t="s">
        <v>77</v>
      </c>
      <c r="D75" s="204"/>
      <c r="E75" s="1" t="s">
        <v>67</v>
      </c>
      <c r="O75" s="1" t="s">
        <v>64</v>
      </c>
      <c r="P75" s="177">
        <f>$P$32</f>
        <v>32</v>
      </c>
      <c r="Q75" s="1" t="s">
        <v>74</v>
      </c>
    </row>
    <row r="76" spans="3:22" x14ac:dyDescent="0.2">
      <c r="C76" s="1" t="s">
        <v>64</v>
      </c>
      <c r="D76" s="215">
        <f>+D32</f>
        <v>0</v>
      </c>
      <c r="E76" s="1" t="s">
        <v>74</v>
      </c>
      <c r="O76" s="1" t="s">
        <v>76</v>
      </c>
      <c r="P76" s="58">
        <v>1</v>
      </c>
    </row>
    <row r="77" spans="3:22" ht="15" x14ac:dyDescent="0.25">
      <c r="C77" s="1" t="s">
        <v>76</v>
      </c>
      <c r="D77" s="58">
        <v>1</v>
      </c>
      <c r="O77" s="55" t="s">
        <v>78</v>
      </c>
      <c r="P77" s="55">
        <f>+(P73/P75)*P76*P74</f>
        <v>0</v>
      </c>
      <c r="Q77" s="1" t="s">
        <v>67</v>
      </c>
    </row>
    <row r="78" spans="3:22" ht="15" x14ac:dyDescent="0.25">
      <c r="C78" s="55" t="s">
        <v>78</v>
      </c>
      <c r="D78" s="206" t="e">
        <f>+(D74/D76)*D77*D75</f>
        <v>#DIV/0!</v>
      </c>
      <c r="E78" s="1" t="s">
        <v>67</v>
      </c>
    </row>
    <row r="80" spans="3:22" ht="15" x14ac:dyDescent="0.25">
      <c r="O80" s="56" t="s">
        <v>83</v>
      </c>
      <c r="P80" s="54"/>
      <c r="S80" s="272"/>
      <c r="T80" s="272"/>
      <c r="U80" s="272"/>
      <c r="V80" s="272"/>
    </row>
    <row r="81" spans="3:22" ht="15" customHeight="1" x14ac:dyDescent="0.25">
      <c r="C81" s="56" t="s">
        <v>83</v>
      </c>
      <c r="D81" s="54"/>
      <c r="G81" s="300" t="s">
        <v>173</v>
      </c>
      <c r="H81" s="301"/>
      <c r="I81" s="301"/>
      <c r="J81" s="302"/>
      <c r="O81" s="1" t="s">
        <v>164</v>
      </c>
      <c r="P81" s="59">
        <v>2.58</v>
      </c>
      <c r="Q81" s="1" t="s">
        <v>74</v>
      </c>
      <c r="S81" s="272"/>
      <c r="T81" s="272"/>
      <c r="U81" s="272"/>
      <c r="V81" s="272"/>
    </row>
    <row r="82" spans="3:22" x14ac:dyDescent="0.2">
      <c r="C82" s="1" t="s">
        <v>164</v>
      </c>
      <c r="D82" s="204"/>
      <c r="G82" s="303"/>
      <c r="H82" s="272"/>
      <c r="I82" s="272"/>
      <c r="J82" s="304"/>
      <c r="O82" s="1" t="s">
        <v>77</v>
      </c>
      <c r="P82" s="59">
        <v>0</v>
      </c>
      <c r="Q82" s="1" t="s">
        <v>67</v>
      </c>
      <c r="S82" s="272"/>
      <c r="T82" s="272"/>
      <c r="U82" s="272"/>
      <c r="V82" s="272"/>
    </row>
    <row r="83" spans="3:22" x14ac:dyDescent="0.2">
      <c r="C83" s="1" t="s">
        <v>77</v>
      </c>
      <c r="D83" s="204"/>
      <c r="E83" s="1" t="s">
        <v>67</v>
      </c>
      <c r="G83" s="303"/>
      <c r="H83" s="272"/>
      <c r="I83" s="272"/>
      <c r="J83" s="304"/>
      <c r="O83" s="1" t="s">
        <v>64</v>
      </c>
      <c r="P83" s="177">
        <f>$P$32</f>
        <v>32</v>
      </c>
      <c r="Q83" s="1" t="s">
        <v>74</v>
      </c>
      <c r="S83" s="272"/>
      <c r="T83" s="272"/>
      <c r="U83" s="272"/>
      <c r="V83" s="272"/>
    </row>
    <row r="84" spans="3:22" x14ac:dyDescent="0.2">
      <c r="C84" s="1" t="s">
        <v>64</v>
      </c>
      <c r="D84" s="215">
        <f>+D32</f>
        <v>0</v>
      </c>
      <c r="E84" s="1" t="s">
        <v>74</v>
      </c>
      <c r="G84" s="303"/>
      <c r="H84" s="272"/>
      <c r="I84" s="272"/>
      <c r="J84" s="304"/>
      <c r="O84" s="1" t="s">
        <v>76</v>
      </c>
      <c r="P84" s="58">
        <v>1</v>
      </c>
      <c r="S84" s="272"/>
      <c r="T84" s="272"/>
      <c r="U84" s="272"/>
      <c r="V84" s="272"/>
    </row>
    <row r="85" spans="3:22" ht="15" x14ac:dyDescent="0.25">
      <c r="C85" s="1" t="s">
        <v>76</v>
      </c>
      <c r="D85" s="58">
        <v>1</v>
      </c>
      <c r="G85" s="303"/>
      <c r="H85" s="272"/>
      <c r="I85" s="272"/>
      <c r="J85" s="304"/>
      <c r="O85" s="55" t="s">
        <v>78</v>
      </c>
      <c r="P85" s="55">
        <f>+(P81/P83)*P84*P82</f>
        <v>0</v>
      </c>
      <c r="Q85" s="1" t="s">
        <v>67</v>
      </c>
      <c r="S85" s="272"/>
      <c r="T85" s="272"/>
      <c r="U85" s="272"/>
      <c r="V85" s="272"/>
    </row>
    <row r="86" spans="3:22" ht="15" x14ac:dyDescent="0.25">
      <c r="C86" s="55" t="s">
        <v>78</v>
      </c>
      <c r="D86" s="206" t="e">
        <f>+(D82/D84)*D85*D83</f>
        <v>#DIV/0!</v>
      </c>
      <c r="E86" s="1" t="s">
        <v>67</v>
      </c>
      <c r="G86" s="305"/>
      <c r="H86" s="306"/>
      <c r="I86" s="306"/>
      <c r="J86" s="307"/>
    </row>
    <row r="87" spans="3:22" ht="15" x14ac:dyDescent="0.25">
      <c r="O87" s="56" t="s">
        <v>161</v>
      </c>
      <c r="P87" s="54"/>
      <c r="S87" s="272"/>
      <c r="T87" s="272"/>
      <c r="U87" s="272"/>
      <c r="V87" s="272"/>
    </row>
    <row r="88" spans="3:22" ht="15" customHeight="1" x14ac:dyDescent="0.25">
      <c r="C88" s="56" t="s">
        <v>161</v>
      </c>
      <c r="D88" s="54"/>
      <c r="G88" s="300" t="s">
        <v>174</v>
      </c>
      <c r="H88" s="301"/>
      <c r="I88" s="301"/>
      <c r="J88" s="302"/>
      <c r="O88" s="1" t="s">
        <v>162</v>
      </c>
      <c r="P88" s="59">
        <v>26.8</v>
      </c>
      <c r="Q88" s="1" t="s">
        <v>74</v>
      </c>
      <c r="S88" s="272"/>
      <c r="T88" s="272"/>
      <c r="U88" s="272"/>
      <c r="V88" s="272"/>
    </row>
    <row r="89" spans="3:22" x14ac:dyDescent="0.2">
      <c r="C89" s="1" t="s">
        <v>162</v>
      </c>
      <c r="D89" s="204"/>
      <c r="G89" s="303"/>
      <c r="H89" s="272"/>
      <c r="I89" s="272"/>
      <c r="J89" s="304"/>
      <c r="O89" s="1" t="s">
        <v>77</v>
      </c>
      <c r="P89" s="59">
        <v>5</v>
      </c>
      <c r="Q89" s="1" t="s">
        <v>67</v>
      </c>
      <c r="S89" s="272"/>
      <c r="T89" s="272"/>
      <c r="U89" s="272"/>
      <c r="V89" s="272"/>
    </row>
    <row r="90" spans="3:22" ht="14.25" customHeight="1" x14ac:dyDescent="0.2">
      <c r="C90" s="1" t="s">
        <v>77</v>
      </c>
      <c r="D90" s="204"/>
      <c r="E90" s="1" t="s">
        <v>67</v>
      </c>
      <c r="G90" s="303"/>
      <c r="H90" s="272"/>
      <c r="I90" s="272"/>
      <c r="J90" s="304"/>
      <c r="O90" s="1" t="s">
        <v>64</v>
      </c>
      <c r="P90" s="177">
        <f>$P$32</f>
        <v>32</v>
      </c>
      <c r="Q90" s="1" t="s">
        <v>74</v>
      </c>
      <c r="S90" s="272"/>
      <c r="T90" s="272"/>
      <c r="U90" s="272"/>
      <c r="V90" s="272"/>
    </row>
    <row r="91" spans="3:22" x14ac:dyDescent="0.2">
      <c r="C91" s="1" t="s">
        <v>64</v>
      </c>
      <c r="D91" s="215">
        <f>+D32</f>
        <v>0</v>
      </c>
      <c r="E91" s="1" t="s">
        <v>74</v>
      </c>
      <c r="G91" s="303"/>
      <c r="H91" s="272"/>
      <c r="I91" s="272"/>
      <c r="J91" s="304"/>
      <c r="O91" s="1" t="s">
        <v>76</v>
      </c>
      <c r="P91" s="58">
        <v>1</v>
      </c>
      <c r="S91" s="272"/>
      <c r="T91" s="272"/>
      <c r="U91" s="272"/>
      <c r="V91" s="272"/>
    </row>
    <row r="92" spans="3:22" ht="15" x14ac:dyDescent="0.25">
      <c r="C92" s="1" t="s">
        <v>76</v>
      </c>
      <c r="D92" s="58">
        <v>1</v>
      </c>
      <c r="G92" s="303"/>
      <c r="H92" s="272"/>
      <c r="I92" s="272"/>
      <c r="J92" s="304"/>
      <c r="O92" s="55" t="s">
        <v>78</v>
      </c>
      <c r="P92" s="55">
        <f>+(P88/P90)*P91*P89</f>
        <v>4.1875</v>
      </c>
      <c r="Q92" s="1" t="s">
        <v>67</v>
      </c>
      <c r="S92" s="272"/>
      <c r="T92" s="272"/>
      <c r="U92" s="272"/>
      <c r="V92" s="272"/>
    </row>
    <row r="93" spans="3:22" ht="15" x14ac:dyDescent="0.25">
      <c r="C93" s="55" t="s">
        <v>78</v>
      </c>
      <c r="D93" s="206" t="e">
        <f>+(D89/D91)*D92*D90</f>
        <v>#DIV/0!</v>
      </c>
      <c r="E93" s="1" t="s">
        <v>67</v>
      </c>
      <c r="G93" s="305"/>
      <c r="H93" s="306"/>
      <c r="I93" s="306"/>
      <c r="J93" s="307"/>
    </row>
    <row r="94" spans="3:22" ht="15" x14ac:dyDescent="0.25">
      <c r="O94" s="56" t="s">
        <v>159</v>
      </c>
      <c r="P94" s="54"/>
      <c r="S94" s="272"/>
      <c r="T94" s="272"/>
      <c r="U94" s="272"/>
      <c r="V94" s="272"/>
    </row>
    <row r="95" spans="3:22" ht="15" customHeight="1" x14ac:dyDescent="0.25">
      <c r="C95" s="56" t="s">
        <v>159</v>
      </c>
      <c r="D95" s="54"/>
      <c r="G95" s="300" t="s">
        <v>175</v>
      </c>
      <c r="H95" s="301"/>
      <c r="I95" s="301"/>
      <c r="J95" s="302"/>
      <c r="O95" s="1" t="s">
        <v>160</v>
      </c>
      <c r="P95" s="59">
        <v>0</v>
      </c>
      <c r="Q95" s="1" t="s">
        <v>74</v>
      </c>
      <c r="S95" s="272"/>
      <c r="T95" s="272"/>
      <c r="U95" s="272"/>
      <c r="V95" s="272"/>
    </row>
    <row r="96" spans="3:22" x14ac:dyDescent="0.2">
      <c r="C96" s="1" t="s">
        <v>160</v>
      </c>
      <c r="D96" s="204"/>
      <c r="G96" s="303"/>
      <c r="H96" s="272"/>
      <c r="I96" s="272"/>
      <c r="J96" s="304"/>
      <c r="O96" s="1" t="s">
        <v>77</v>
      </c>
      <c r="P96" s="59">
        <v>0</v>
      </c>
      <c r="Q96" s="1" t="s">
        <v>67</v>
      </c>
      <c r="S96" s="272"/>
      <c r="T96" s="272"/>
      <c r="U96" s="272"/>
      <c r="V96" s="272"/>
    </row>
    <row r="97" spans="3:22" x14ac:dyDescent="0.2">
      <c r="C97" s="1" t="s">
        <v>77</v>
      </c>
      <c r="D97" s="204"/>
      <c r="E97" s="1" t="s">
        <v>67</v>
      </c>
      <c r="G97" s="303"/>
      <c r="H97" s="272"/>
      <c r="I97" s="272"/>
      <c r="J97" s="304"/>
      <c r="O97" s="1" t="s">
        <v>64</v>
      </c>
      <c r="P97" s="177">
        <f>$P$32</f>
        <v>32</v>
      </c>
      <c r="Q97" s="1" t="s">
        <v>74</v>
      </c>
      <c r="S97" s="272"/>
      <c r="T97" s="272"/>
      <c r="U97" s="272"/>
      <c r="V97" s="272"/>
    </row>
    <row r="98" spans="3:22" x14ac:dyDescent="0.2">
      <c r="C98" s="1" t="s">
        <v>64</v>
      </c>
      <c r="D98" s="215">
        <f>+D32</f>
        <v>0</v>
      </c>
      <c r="E98" s="1" t="s">
        <v>74</v>
      </c>
      <c r="G98" s="303"/>
      <c r="H98" s="272"/>
      <c r="I98" s="272"/>
      <c r="J98" s="304"/>
      <c r="O98" s="1" t="s">
        <v>76</v>
      </c>
      <c r="P98" s="58">
        <v>1</v>
      </c>
      <c r="S98" s="272"/>
      <c r="T98" s="272"/>
      <c r="U98" s="272"/>
      <c r="V98" s="272"/>
    </row>
    <row r="99" spans="3:22" ht="15" x14ac:dyDescent="0.25">
      <c r="C99" s="1" t="s">
        <v>76</v>
      </c>
      <c r="D99" s="58">
        <v>1</v>
      </c>
      <c r="G99" s="303"/>
      <c r="H99" s="272"/>
      <c r="I99" s="272"/>
      <c r="J99" s="304"/>
      <c r="O99" s="55" t="s">
        <v>78</v>
      </c>
      <c r="P99" s="55">
        <f>+(P95/P97)*P98*P96</f>
        <v>0</v>
      </c>
      <c r="Q99" s="1" t="s">
        <v>67</v>
      </c>
      <c r="S99" s="272"/>
      <c r="T99" s="272"/>
      <c r="U99" s="272"/>
      <c r="V99" s="272"/>
    </row>
    <row r="100" spans="3:22" ht="15" x14ac:dyDescent="0.25">
      <c r="C100" s="55" t="s">
        <v>78</v>
      </c>
      <c r="D100" s="206" t="e">
        <f>+(D96/D98)*D99*D97</f>
        <v>#DIV/0!</v>
      </c>
      <c r="E100" s="1" t="s">
        <v>67</v>
      </c>
      <c r="G100" s="305"/>
      <c r="H100" s="306"/>
      <c r="I100" s="306"/>
      <c r="J100" s="307"/>
    </row>
    <row r="103" spans="3:22" ht="15.75" x14ac:dyDescent="0.25">
      <c r="O103" s="116" t="s">
        <v>181</v>
      </c>
    </row>
    <row r="104" spans="3:22" ht="15.75" x14ac:dyDescent="0.25">
      <c r="C104" s="116" t="s">
        <v>181</v>
      </c>
    </row>
    <row r="105" spans="3:22" ht="15" x14ac:dyDescent="0.25">
      <c r="O105" s="88"/>
      <c r="P105" s="87" t="s">
        <v>101</v>
      </c>
      <c r="Q105" s="87" t="s">
        <v>102</v>
      </c>
    </row>
    <row r="106" spans="3:22" ht="15" x14ac:dyDescent="0.25">
      <c r="C106" s="182"/>
      <c r="D106" s="76" t="s">
        <v>101</v>
      </c>
      <c r="E106" s="76" t="s">
        <v>102</v>
      </c>
      <c r="O106" s="184" t="s">
        <v>183</v>
      </c>
      <c r="P106" s="181">
        <f>+P47+P55+P63+P70+P77+P85+P92+P99</f>
        <v>4.2807357789999996</v>
      </c>
      <c r="Q106" s="146" t="s">
        <v>133</v>
      </c>
    </row>
    <row r="107" spans="3:22" ht="15" x14ac:dyDescent="0.25">
      <c r="C107" s="183" t="s">
        <v>183</v>
      </c>
      <c r="D107" s="216" t="e">
        <f>+D48+D56+D64+D71+D78+D86+D93+D100</f>
        <v>#DIV/0!</v>
      </c>
      <c r="E107" s="207" t="e">
        <f>+IF(OR(D107&gt;3,D107=3),"Oui","Non")</f>
        <v>#DIV/0!</v>
      </c>
      <c r="O107" s="147" t="s">
        <v>112</v>
      </c>
      <c r="P107" s="147" t="s">
        <v>182</v>
      </c>
      <c r="Q107" s="54"/>
    </row>
    <row r="108" spans="3:22" x14ac:dyDescent="0.2">
      <c r="C108" s="93"/>
      <c r="D108" s="93"/>
    </row>
  </sheetData>
  <sheetProtection algorithmName="SHA-512" hashValue="OnHeb2cHfTeZDkYA4im/JOjY0Qn8fdvofGNC+lwEnDd0Ls3QoI0Qzdze61IneD7qkNDLHFuERrl5hs8zaZsdOQ==" saltValue="He+4f1sDUU/rPtVRZZLiyg==" spinCount="100000" sheet="1" objects="1" scenarios="1"/>
  <mergeCells count="31">
    <mergeCell ref="D36:E36"/>
    <mergeCell ref="D37:E37"/>
    <mergeCell ref="S80:V85"/>
    <mergeCell ref="S87:V92"/>
    <mergeCell ref="S94:V99"/>
    <mergeCell ref="G81:J86"/>
    <mergeCell ref="G88:J93"/>
    <mergeCell ref="G95:J100"/>
    <mergeCell ref="G66:J71"/>
    <mergeCell ref="S65:V70"/>
    <mergeCell ref="D25:E25"/>
    <mergeCell ref="D26:E26"/>
    <mergeCell ref="G43:J48"/>
    <mergeCell ref="G51:J56"/>
    <mergeCell ref="C16:J16"/>
    <mergeCell ref="C17:J17"/>
    <mergeCell ref="D24:E24"/>
    <mergeCell ref="D27:E27"/>
    <mergeCell ref="D28:E28"/>
    <mergeCell ref="D29:E29"/>
    <mergeCell ref="D30:E30"/>
    <mergeCell ref="D31:E31"/>
    <mergeCell ref="D32:E32"/>
    <mergeCell ref="D33:E33"/>
    <mergeCell ref="D34:E34"/>
    <mergeCell ref="D35:E35"/>
    <mergeCell ref="O14:Y16"/>
    <mergeCell ref="P25:Q25"/>
    <mergeCell ref="P26:Q26"/>
    <mergeCell ref="S42:V47"/>
    <mergeCell ref="S50:V55"/>
  </mergeCells>
  <conditionalFormatting sqref="E107">
    <cfRule type="containsText" dxfId="3" priority="1" operator="containsText" text="Non">
      <formula>NOT(ISERROR(SEARCH("Non",E107)))</formula>
    </cfRule>
    <cfRule type="containsText" dxfId="2" priority="2" operator="containsText" text="Oui">
      <formula>NOT(ISERROR(SEARCH("Oui",E107)))</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Feuil1!$D$24:$D$25</xm:f>
          </x14:formula1>
          <xm:sqref>D25 P25</xm:sqref>
        </x14:dataValidation>
        <x14:dataValidation type="list" allowBlank="1" showInputMessage="1" showErrorMessage="1" xr:uid="{00000000-0002-0000-0500-000001000000}">
          <x14:formula1>
            <xm:f>Feuil1!$D$16:$D$17</xm:f>
          </x14:formula1>
          <xm:sqref>D26 P26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5:V93"/>
  <sheetViews>
    <sheetView topLeftCell="A37" zoomScale="85" zoomScaleNormal="85" workbookViewId="0">
      <selection activeCell="L64" sqref="L64"/>
    </sheetView>
  </sheetViews>
  <sheetFormatPr baseColWidth="10" defaultColWidth="11" defaultRowHeight="14.25" x14ac:dyDescent="0.2"/>
  <cols>
    <col min="1" max="2" width="11" style="1"/>
    <col min="3" max="3" width="61.125" style="1" customWidth="1"/>
    <col min="4" max="4" width="14.25" style="1" customWidth="1"/>
    <col min="5" max="9" width="11" style="1"/>
    <col min="10" max="10" width="28.25" style="1" customWidth="1"/>
    <col min="11" max="11" width="11" style="1"/>
    <col min="12" max="12" width="41.375" style="1" customWidth="1"/>
    <col min="13" max="13" width="25.5" style="1" customWidth="1"/>
    <col min="14" max="14" width="17" style="1" customWidth="1"/>
    <col min="15" max="15" width="13.5" style="1" customWidth="1"/>
    <col min="16" max="16384" width="11" style="1"/>
  </cols>
  <sheetData>
    <row r="5" spans="3:22" ht="30" x14ac:dyDescent="0.4">
      <c r="D5" s="142" t="s">
        <v>0</v>
      </c>
    </row>
    <row r="6" spans="3:22" ht="6" customHeight="1" x14ac:dyDescent="0.2"/>
    <row r="7" spans="3:22" ht="26.25" x14ac:dyDescent="0.2">
      <c r="E7" s="143" t="s">
        <v>230</v>
      </c>
    </row>
    <row r="12" spans="3:22" ht="14.25" customHeight="1" x14ac:dyDescent="0.2">
      <c r="L12" s="235" t="s">
        <v>135</v>
      </c>
      <c r="M12" s="235"/>
      <c r="N12" s="235"/>
      <c r="O12" s="235"/>
      <c r="P12" s="235"/>
      <c r="Q12" s="235"/>
      <c r="R12" s="235"/>
      <c r="S12" s="235"/>
      <c r="T12" s="235"/>
      <c r="U12" s="235"/>
      <c r="V12" s="235"/>
    </row>
    <row r="13" spans="3:22" ht="14.25" customHeight="1" x14ac:dyDescent="0.2">
      <c r="L13" s="235"/>
      <c r="M13" s="235"/>
      <c r="N13" s="235"/>
      <c r="O13" s="235"/>
      <c r="P13" s="235"/>
      <c r="Q13" s="235"/>
      <c r="R13" s="235"/>
      <c r="S13" s="235"/>
      <c r="T13" s="235"/>
      <c r="U13" s="235"/>
      <c r="V13" s="235"/>
    </row>
    <row r="14" spans="3:22" ht="18" customHeight="1" x14ac:dyDescent="0.2">
      <c r="L14" s="235"/>
      <c r="M14" s="235"/>
      <c r="N14" s="235"/>
      <c r="O14" s="235"/>
      <c r="P14" s="235"/>
      <c r="Q14" s="235"/>
      <c r="R14" s="235"/>
      <c r="S14" s="235"/>
      <c r="T14" s="235"/>
      <c r="U14" s="235"/>
      <c r="V14" s="235"/>
    </row>
    <row r="15" spans="3:22" ht="17.25" customHeight="1" x14ac:dyDescent="0.25">
      <c r="C15" s="32" t="s">
        <v>24</v>
      </c>
      <c r="D15" s="33"/>
      <c r="E15" s="33"/>
      <c r="F15" s="33"/>
      <c r="G15" s="33"/>
      <c r="H15" s="33"/>
      <c r="I15" s="33"/>
      <c r="J15" s="34"/>
      <c r="P15" s="2"/>
    </row>
    <row r="16" spans="3:22" x14ac:dyDescent="0.2">
      <c r="C16" s="51" t="s">
        <v>226</v>
      </c>
      <c r="J16" s="52"/>
    </row>
    <row r="17" spans="3:15" ht="15" x14ac:dyDescent="0.25">
      <c r="C17" s="36" t="s">
        <v>28</v>
      </c>
      <c r="D17" s="29"/>
      <c r="E17" s="29"/>
      <c r="F17" s="29"/>
      <c r="G17" s="29"/>
      <c r="H17" s="29"/>
      <c r="I17" s="29"/>
      <c r="J17" s="35"/>
    </row>
    <row r="18" spans="3:15" x14ac:dyDescent="0.2">
      <c r="C18" s="37" t="s">
        <v>27</v>
      </c>
      <c r="D18" s="29"/>
      <c r="E18" s="29"/>
      <c r="F18" s="29"/>
      <c r="G18" s="29"/>
      <c r="H18" s="29"/>
      <c r="I18" s="29"/>
      <c r="J18" s="35"/>
    </row>
    <row r="19" spans="3:15" ht="18" x14ac:dyDescent="0.2">
      <c r="C19" s="266" t="s">
        <v>26</v>
      </c>
      <c r="D19" s="267"/>
      <c r="E19" s="267"/>
      <c r="F19" s="267"/>
      <c r="G19" s="267"/>
      <c r="H19" s="267"/>
      <c r="I19" s="267"/>
      <c r="J19" s="268"/>
      <c r="L19" s="19" t="s">
        <v>22</v>
      </c>
    </row>
    <row r="20" spans="3:15" x14ac:dyDescent="0.2">
      <c r="C20" s="132"/>
      <c r="D20" s="133"/>
      <c r="E20" s="133"/>
      <c r="F20" s="133"/>
      <c r="G20" s="133"/>
      <c r="H20" s="133"/>
      <c r="I20" s="133"/>
      <c r="J20" s="134"/>
    </row>
    <row r="21" spans="3:15" ht="26.25" x14ac:dyDescent="0.2">
      <c r="C21" s="194" t="s">
        <v>220</v>
      </c>
      <c r="D21" s="120"/>
      <c r="E21" s="120"/>
      <c r="F21" s="120"/>
      <c r="G21" s="120"/>
      <c r="H21" s="120"/>
      <c r="I21" s="120"/>
      <c r="J21" s="120"/>
      <c r="L21" s="41"/>
      <c r="M21" s="39" t="s">
        <v>14</v>
      </c>
      <c r="N21" s="127" t="str">
        <f>+'Seuil bilan carbone'!R95</f>
        <v xml:space="preserve">MxxxN-72 -  (600 W à 630 W) </v>
      </c>
      <c r="O21" s="2"/>
    </row>
    <row r="22" spans="3:15" ht="18" customHeight="1" x14ac:dyDescent="0.2">
      <c r="E22" s="2"/>
      <c r="F22" s="2"/>
      <c r="G22" s="2"/>
      <c r="H22" s="2"/>
      <c r="I22" s="2"/>
      <c r="J22" s="2"/>
      <c r="L22" s="41"/>
      <c r="M22" s="39" t="s">
        <v>97</v>
      </c>
      <c r="N22" s="127" t="str">
        <f>+'Seuil bilan carbone'!R96</f>
        <v>PPE2,version 2</v>
      </c>
      <c r="O22" s="2"/>
    </row>
    <row r="23" spans="3:15" ht="14.25" customHeight="1" x14ac:dyDescent="0.25">
      <c r="C23" s="116" t="s">
        <v>136</v>
      </c>
      <c r="E23" s="2"/>
      <c r="F23" s="2"/>
      <c r="G23" s="2"/>
      <c r="H23" s="2"/>
      <c r="I23" s="2"/>
      <c r="J23" s="2"/>
      <c r="L23" s="41"/>
      <c r="M23" s="39" t="s">
        <v>96</v>
      </c>
      <c r="N23" s="127" t="str">
        <f>+'Seuil bilan carbone'!R97</f>
        <v>Certificat PPE2 N°xxx-</v>
      </c>
      <c r="O23" s="40"/>
    </row>
    <row r="24" spans="3:15" ht="15" x14ac:dyDescent="0.2">
      <c r="L24" s="41"/>
      <c r="M24" s="39" t="s">
        <v>16</v>
      </c>
      <c r="N24" s="128">
        <f>+'Seuil bilan carbone'!R98</f>
        <v>45585</v>
      </c>
      <c r="O24" s="40"/>
    </row>
    <row r="25" spans="3:15" ht="18.75" customHeight="1" x14ac:dyDescent="0.2">
      <c r="M25" s="39" t="s">
        <v>17</v>
      </c>
      <c r="N25" s="128">
        <f>+'Seuil bilan carbone'!R99</f>
        <v>45900</v>
      </c>
      <c r="O25" s="40"/>
    </row>
    <row r="26" spans="3:15" ht="12.75" customHeight="1" x14ac:dyDescent="0.2"/>
    <row r="27" spans="3:15" ht="15" x14ac:dyDescent="0.25">
      <c r="C27" s="14" t="s">
        <v>14</v>
      </c>
      <c r="D27" s="162" t="str">
        <f>+'Seuil bilan carbone'!D59:E59</f>
        <v xml:space="preserve">Module avec cadre </v>
      </c>
      <c r="E27" s="162"/>
    </row>
    <row r="28" spans="3:15" ht="15" x14ac:dyDescent="0.25">
      <c r="C28" s="14" t="s">
        <v>150</v>
      </c>
      <c r="D28" s="269" t="s">
        <v>151</v>
      </c>
      <c r="E28" s="269"/>
    </row>
    <row r="29" spans="3:15" ht="15" x14ac:dyDescent="0.25">
      <c r="C29" s="14" t="s">
        <v>149</v>
      </c>
      <c r="D29" s="269" t="s">
        <v>85</v>
      </c>
      <c r="E29" s="269"/>
    </row>
    <row r="30" spans="3:15" ht="15" x14ac:dyDescent="0.25">
      <c r="C30" s="14" t="s">
        <v>96</v>
      </c>
      <c r="D30" s="269">
        <f>+'Seuil bilan carbone'!D61</f>
        <v>0</v>
      </c>
      <c r="E30" s="269"/>
      <c r="L30" s="7" t="s">
        <v>68</v>
      </c>
    </row>
    <row r="31" spans="3:15" ht="15" x14ac:dyDescent="0.25">
      <c r="C31" s="14" t="s">
        <v>16</v>
      </c>
      <c r="D31" s="269">
        <f>+'Seuil bilan carbone'!D62</f>
        <v>0</v>
      </c>
      <c r="E31" s="269"/>
    </row>
    <row r="32" spans="3:15" ht="15" x14ac:dyDescent="0.25">
      <c r="C32" s="14" t="s">
        <v>17</v>
      </c>
      <c r="D32" s="269">
        <f>+'Seuil bilan carbone'!D63</f>
        <v>0</v>
      </c>
      <c r="E32" s="269"/>
      <c r="L32" s="4" t="s">
        <v>29</v>
      </c>
    </row>
    <row r="33" spans="3:15" ht="15" x14ac:dyDescent="0.25">
      <c r="C33" s="14" t="s">
        <v>148</v>
      </c>
      <c r="D33" s="273">
        <f>+'Seuil bilan carbone'!D64</f>
        <v>0</v>
      </c>
      <c r="E33" s="273"/>
      <c r="F33" s="1" t="s">
        <v>39</v>
      </c>
    </row>
    <row r="34" spans="3:15" ht="17.25" customHeight="1" x14ac:dyDescent="0.25">
      <c r="C34" s="14" t="s">
        <v>63</v>
      </c>
      <c r="D34" s="273">
        <f>+'Seuil bilan carbone'!D65</f>
        <v>0</v>
      </c>
      <c r="E34" s="273"/>
      <c r="F34" s="1" t="s">
        <v>39</v>
      </c>
      <c r="L34" s="93" t="s">
        <v>56</v>
      </c>
      <c r="M34" s="93"/>
      <c r="N34" s="93">
        <v>3.5000000000000001E-3</v>
      </c>
      <c r="O34" s="93" t="s">
        <v>57</v>
      </c>
    </row>
    <row r="35" spans="3:15" ht="18" customHeight="1" x14ac:dyDescent="0.25">
      <c r="C35" s="14" t="s">
        <v>64</v>
      </c>
      <c r="D35" s="273">
        <f>+'Seuil bilan carbone'!D66</f>
        <v>0</v>
      </c>
      <c r="E35" s="273"/>
      <c r="F35" s="1" t="s">
        <v>74</v>
      </c>
      <c r="L35" s="93" t="s">
        <v>58</v>
      </c>
      <c r="M35" s="93"/>
      <c r="N35" s="155">
        <v>0.4</v>
      </c>
      <c r="O35" s="93"/>
    </row>
    <row r="36" spans="3:15" ht="21" customHeight="1" x14ac:dyDescent="0.25">
      <c r="C36" s="14" t="s">
        <v>156</v>
      </c>
      <c r="D36" s="269">
        <f>+'Seuil bilan carbone'!D67</f>
        <v>0</v>
      </c>
      <c r="E36" s="269"/>
      <c r="L36" s="10" t="s">
        <v>69</v>
      </c>
      <c r="N36" s="148">
        <f>+N34*N35</f>
        <v>1.4000000000000002E-3</v>
      </c>
      <c r="O36" s="115" t="s">
        <v>57</v>
      </c>
    </row>
    <row r="37" spans="3:15" ht="20.25" customHeight="1" x14ac:dyDescent="0.25">
      <c r="C37" s="14" t="s">
        <v>154</v>
      </c>
      <c r="D37" s="273">
        <f>+'Seuil bilan carbone'!D68</f>
        <v>0</v>
      </c>
      <c r="E37" s="273"/>
      <c r="F37" s="1" t="s">
        <v>39</v>
      </c>
    </row>
    <row r="38" spans="3:15" ht="18" customHeight="1" x14ac:dyDescent="0.25">
      <c r="C38" s="14" t="s">
        <v>155</v>
      </c>
      <c r="D38" s="273">
        <f>+'Seuil bilan carbone'!D69</f>
        <v>0</v>
      </c>
      <c r="E38" s="273"/>
      <c r="F38" s="1" t="s">
        <v>39</v>
      </c>
      <c r="L38" s="156" t="s">
        <v>59</v>
      </c>
      <c r="M38" s="93"/>
      <c r="N38" s="156">
        <v>2.5000000000000001E-3</v>
      </c>
      <c r="O38" s="156" t="s">
        <v>57</v>
      </c>
    </row>
    <row r="39" spans="3:15" ht="15" x14ac:dyDescent="0.25">
      <c r="C39" s="14" t="s">
        <v>153</v>
      </c>
      <c r="D39" s="270">
        <f>+'Seuil bilan carbone'!D70</f>
        <v>0</v>
      </c>
      <c r="E39" s="270"/>
      <c r="L39" s="93" t="s">
        <v>44</v>
      </c>
      <c r="M39" s="93"/>
      <c r="N39" s="157">
        <v>0.4</v>
      </c>
      <c r="O39" s="93"/>
    </row>
    <row r="40" spans="3:15" ht="15" x14ac:dyDescent="0.25">
      <c r="C40" s="14" t="s">
        <v>100</v>
      </c>
      <c r="D40" s="269">
        <f>+'Seuil bilan carbone'!D71</f>
        <v>0</v>
      </c>
      <c r="E40" s="269"/>
    </row>
    <row r="41" spans="3:15" ht="15" x14ac:dyDescent="0.25">
      <c r="L41" s="10" t="s">
        <v>66</v>
      </c>
      <c r="N41" s="148">
        <f>+N38*N39</f>
        <v>1E-3</v>
      </c>
      <c r="O41" s="115" t="s">
        <v>57</v>
      </c>
    </row>
    <row r="42" spans="3:15" ht="8.25" customHeight="1" x14ac:dyDescent="0.2"/>
    <row r="45" spans="3:15" ht="15" x14ac:dyDescent="0.25">
      <c r="L45" s="10" t="s">
        <v>70</v>
      </c>
      <c r="N45" s="140">
        <f>+N36+N41</f>
        <v>2.4000000000000002E-3</v>
      </c>
      <c r="O45" s="10" t="s">
        <v>45</v>
      </c>
    </row>
    <row r="47" spans="3:15" ht="15" x14ac:dyDescent="0.25">
      <c r="C47" s="7" t="s">
        <v>68</v>
      </c>
    </row>
    <row r="48" spans="3:15" ht="15" x14ac:dyDescent="0.25">
      <c r="C48" s="272" t="s">
        <v>54</v>
      </c>
      <c r="D48" s="272"/>
      <c r="E48" s="272"/>
      <c r="F48" s="272"/>
      <c r="G48" s="272"/>
      <c r="H48" s="272"/>
      <c r="I48" s="272"/>
      <c r="J48" s="272"/>
      <c r="L48" s="7" t="s">
        <v>71</v>
      </c>
    </row>
    <row r="49" spans="3:15" ht="29.45" customHeight="1" x14ac:dyDescent="0.2">
      <c r="C49" s="272" t="s">
        <v>72</v>
      </c>
      <c r="D49" s="272"/>
      <c r="E49" s="272"/>
      <c r="F49" s="272"/>
      <c r="G49" s="272"/>
      <c r="H49" s="272"/>
      <c r="I49" s="272"/>
      <c r="J49" s="272"/>
    </row>
    <row r="50" spans="3:15" ht="18.75" customHeight="1" x14ac:dyDescent="0.2">
      <c r="C50" s="308" t="s">
        <v>55</v>
      </c>
      <c r="D50" s="308"/>
      <c r="E50" s="308"/>
      <c r="F50" s="308"/>
      <c r="G50" s="308"/>
      <c r="H50" s="308"/>
      <c r="I50" s="308"/>
      <c r="J50" s="308"/>
    </row>
    <row r="51" spans="3:15" ht="31.5" customHeight="1" x14ac:dyDescent="0.2">
      <c r="C51" s="272" t="s">
        <v>227</v>
      </c>
      <c r="D51" s="272"/>
      <c r="E51" s="272"/>
      <c r="F51" s="272"/>
      <c r="G51" s="272"/>
      <c r="H51" s="272"/>
      <c r="I51" s="272"/>
      <c r="J51" s="272"/>
    </row>
    <row r="52" spans="3:15" x14ac:dyDescent="0.2">
      <c r="C52" s="59" t="s">
        <v>143</v>
      </c>
      <c r="D52" s="59"/>
      <c r="E52" s="59"/>
      <c r="F52" s="59"/>
      <c r="G52" s="59"/>
      <c r="H52" s="59"/>
      <c r="I52" s="59"/>
      <c r="J52" s="59"/>
      <c r="L52" s="93" t="s">
        <v>62</v>
      </c>
      <c r="N52" s="158">
        <v>1134</v>
      </c>
      <c r="O52" s="1" t="s">
        <v>39</v>
      </c>
    </row>
    <row r="53" spans="3:15" x14ac:dyDescent="0.2">
      <c r="H53" s="309"/>
      <c r="I53" s="309"/>
      <c r="L53" s="93"/>
      <c r="N53" s="129"/>
    </row>
    <row r="54" spans="3:15" x14ac:dyDescent="0.2">
      <c r="C54" s="1" t="s">
        <v>56</v>
      </c>
      <c r="D54" s="200"/>
      <c r="E54" s="1" t="s">
        <v>57</v>
      </c>
      <c r="L54" s="93" t="s">
        <v>144</v>
      </c>
      <c r="N54" s="158">
        <v>2278</v>
      </c>
      <c r="O54" s="1" t="s">
        <v>39</v>
      </c>
    </row>
    <row r="55" spans="3:15" x14ac:dyDescent="0.2">
      <c r="L55" s="93"/>
    </row>
    <row r="56" spans="3:15" x14ac:dyDescent="0.2">
      <c r="C56" s="1" t="s">
        <v>228</v>
      </c>
      <c r="D56" s="201"/>
      <c r="L56" s="93" t="s">
        <v>145</v>
      </c>
      <c r="N56" s="159">
        <f>+N52*N54*10^-6</f>
        <v>2.5832519999999999</v>
      </c>
      <c r="O56" s="1" t="s">
        <v>32</v>
      </c>
    </row>
    <row r="57" spans="3:15" x14ac:dyDescent="0.2">
      <c r="L57" s="93"/>
    </row>
    <row r="58" spans="3:15" ht="15.75" x14ac:dyDescent="0.25">
      <c r="C58" s="138" t="s">
        <v>46</v>
      </c>
      <c r="D58" s="223">
        <f>+D56*D54</f>
        <v>0</v>
      </c>
      <c r="E58" s="138" t="s">
        <v>57</v>
      </c>
      <c r="L58" s="93" t="s">
        <v>64</v>
      </c>
      <c r="N58" s="158">
        <v>32</v>
      </c>
      <c r="O58" s="1" t="s">
        <v>65</v>
      </c>
    </row>
    <row r="60" spans="3:15" ht="15" x14ac:dyDescent="0.25">
      <c r="C60" s="11" t="s">
        <v>60</v>
      </c>
      <c r="L60" s="10" t="s">
        <v>61</v>
      </c>
      <c r="N60" s="227">
        <f>N56*N45/N58</f>
        <v>1.937439E-4</v>
      </c>
      <c r="O60" s="10" t="s">
        <v>67</v>
      </c>
    </row>
    <row r="61" spans="3:15" ht="15.75" x14ac:dyDescent="0.25">
      <c r="M61" s="149"/>
      <c r="N61" s="150"/>
      <c r="O61" s="26"/>
    </row>
    <row r="62" spans="3:15" ht="15.75" x14ac:dyDescent="0.25">
      <c r="L62" s="10"/>
      <c r="M62" s="21"/>
      <c r="N62" s="21"/>
      <c r="O62" s="151"/>
    </row>
    <row r="63" spans="3:15" ht="15.75" x14ac:dyDescent="0.25">
      <c r="C63" s="1" t="s">
        <v>59</v>
      </c>
      <c r="D63" s="200"/>
      <c r="E63" s="1" t="s">
        <v>57</v>
      </c>
      <c r="L63" s="116" t="s">
        <v>233</v>
      </c>
      <c r="O63" s="153"/>
    </row>
    <row r="64" spans="3:15" x14ac:dyDescent="0.2">
      <c r="D64" s="129"/>
    </row>
    <row r="65" spans="3:15" ht="15" x14ac:dyDescent="0.25">
      <c r="C65" s="1" t="s">
        <v>229</v>
      </c>
      <c r="D65" s="201"/>
      <c r="L65" s="88"/>
      <c r="M65" s="87" t="s">
        <v>101</v>
      </c>
      <c r="N65" s="87" t="s">
        <v>102</v>
      </c>
    </row>
    <row r="66" spans="3:15" ht="15" x14ac:dyDescent="0.25">
      <c r="L66" s="82" t="s">
        <v>139</v>
      </c>
      <c r="M66" s="160">
        <f>+N60</f>
        <v>1.937439E-4</v>
      </c>
      <c r="N66" s="146" t="s">
        <v>141</v>
      </c>
    </row>
    <row r="67" spans="3:15" ht="14.25" customHeight="1" x14ac:dyDescent="0.2">
      <c r="L67" s="147" t="s">
        <v>112</v>
      </c>
      <c r="M67" s="147" t="s">
        <v>185</v>
      </c>
      <c r="N67" s="54"/>
    </row>
    <row r="68" spans="3:15" ht="15.75" x14ac:dyDescent="0.25">
      <c r="C68" s="10" t="s">
        <v>66</v>
      </c>
      <c r="D68" s="224">
        <f>+D65*D63</f>
        <v>0</v>
      </c>
      <c r="E68" s="138" t="s">
        <v>57</v>
      </c>
      <c r="L68" s="116"/>
    </row>
    <row r="69" spans="3:15" ht="7.5" customHeight="1" x14ac:dyDescent="0.2"/>
    <row r="70" spans="3:15" ht="15" x14ac:dyDescent="0.25">
      <c r="M70" s="10"/>
      <c r="N70" s="10"/>
    </row>
    <row r="71" spans="3:15" ht="23.25" customHeight="1" x14ac:dyDescent="0.25">
      <c r="C71" s="11" t="s">
        <v>51</v>
      </c>
      <c r="L71" s="21"/>
      <c r="M71" s="152"/>
      <c r="N71" s="154"/>
      <c r="O71" s="144"/>
    </row>
    <row r="72" spans="3:15" x14ac:dyDescent="0.2">
      <c r="M72" s="93"/>
    </row>
    <row r="74" spans="3:15" ht="15.75" x14ac:dyDescent="0.25">
      <c r="C74" s="10" t="s">
        <v>70</v>
      </c>
      <c r="D74" s="218">
        <f>+D58+D68</f>
        <v>0</v>
      </c>
      <c r="E74" s="138" t="s">
        <v>57</v>
      </c>
    </row>
    <row r="77" spans="3:15" ht="15" x14ac:dyDescent="0.25">
      <c r="C77" s="7" t="s">
        <v>71</v>
      </c>
    </row>
    <row r="79" spans="3:15" x14ac:dyDescent="0.2">
      <c r="C79" s="1" t="s">
        <v>62</v>
      </c>
      <c r="D79" s="219">
        <f>+D33</f>
        <v>0</v>
      </c>
      <c r="E79" s="1" t="s">
        <v>39</v>
      </c>
    </row>
    <row r="80" spans="3:15" x14ac:dyDescent="0.2">
      <c r="D80" s="129"/>
    </row>
    <row r="81" spans="3:8" x14ac:dyDescent="0.2">
      <c r="C81" s="1" t="s">
        <v>144</v>
      </c>
      <c r="D81" s="220">
        <f>+D34</f>
        <v>0</v>
      </c>
      <c r="E81" s="1" t="s">
        <v>39</v>
      </c>
    </row>
    <row r="83" spans="3:8" x14ac:dyDescent="0.2">
      <c r="C83" s="1" t="s">
        <v>145</v>
      </c>
      <c r="D83" s="218">
        <f>+D79*D81*10^-6</f>
        <v>0</v>
      </c>
      <c r="E83" s="1" t="s">
        <v>32</v>
      </c>
    </row>
    <row r="85" spans="3:8" x14ac:dyDescent="0.2">
      <c r="C85" s="1" t="s">
        <v>64</v>
      </c>
      <c r="D85" s="221">
        <f>+D35</f>
        <v>0</v>
      </c>
      <c r="E85" s="1" t="s">
        <v>65</v>
      </c>
    </row>
    <row r="86" spans="3:8" x14ac:dyDescent="0.2">
      <c r="H86" s="131"/>
    </row>
    <row r="87" spans="3:8" ht="15" x14ac:dyDescent="0.25">
      <c r="C87" s="10" t="s">
        <v>61</v>
      </c>
      <c r="D87" s="225" t="e">
        <f>D83*D74/D85</f>
        <v>#DIV/0!</v>
      </c>
      <c r="E87" s="10"/>
    </row>
    <row r="90" spans="3:8" ht="15.75" x14ac:dyDescent="0.25">
      <c r="C90" s="116" t="s">
        <v>231</v>
      </c>
    </row>
    <row r="92" spans="3:8" ht="15" x14ac:dyDescent="0.25">
      <c r="C92" s="60"/>
      <c r="D92" s="70" t="s">
        <v>101</v>
      </c>
      <c r="E92" s="70" t="s">
        <v>102</v>
      </c>
    </row>
    <row r="93" spans="3:8" x14ac:dyDescent="0.2">
      <c r="C93" s="161" t="s">
        <v>232</v>
      </c>
      <c r="D93" s="226" t="e">
        <f>D87</f>
        <v>#DIV/0!</v>
      </c>
      <c r="E93" s="222" t="e">
        <f>+IF(D93&lt;0.1,"Oui","Non")</f>
        <v>#DIV/0!</v>
      </c>
      <c r="F93" s="144"/>
    </row>
  </sheetData>
  <sheetProtection algorithmName="SHA-512" hashValue="StfqF21QliaVdjNh3fa2XOpx8iwmIIQ3f2VvjFBqoORftff7RDHknbhVwdjUYE6ocva5N0lJ3OX3a3wJ05Pa/g==" saltValue="ARjG1Bl0Xaqwilk3dlgaVQ==" spinCount="100000" sheet="1" objects="1" scenarios="1"/>
  <mergeCells count="20">
    <mergeCell ref="H53:I53"/>
    <mergeCell ref="C48:J48"/>
    <mergeCell ref="C49:J49"/>
    <mergeCell ref="C51:J51"/>
    <mergeCell ref="L12:V14"/>
    <mergeCell ref="C19:J19"/>
    <mergeCell ref="D28:E28"/>
    <mergeCell ref="D29:E29"/>
    <mergeCell ref="C50:J50"/>
    <mergeCell ref="D30:E30"/>
    <mergeCell ref="D31:E31"/>
    <mergeCell ref="D32:E32"/>
    <mergeCell ref="D33:E33"/>
    <mergeCell ref="D34:E34"/>
    <mergeCell ref="D35:E35"/>
    <mergeCell ref="D36:E36"/>
    <mergeCell ref="D37:E37"/>
    <mergeCell ref="D38:E38"/>
    <mergeCell ref="D39:E39"/>
    <mergeCell ref="D40:E40"/>
  </mergeCells>
  <conditionalFormatting sqref="E93">
    <cfRule type="containsText" dxfId="1" priority="1" operator="containsText" text="Non">
      <formula>NOT(ISERROR(SEARCH("Non",E93)))</formula>
    </cfRule>
    <cfRule type="containsText" dxfId="0" priority="2" operator="containsText" text="Oui">
      <formula>NOT(ISERROR(SEARCH("Oui",E93)))</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Feuil1!$D$16:$D$17</xm:f>
          </x14:formula1>
          <xm:sqref>D29</xm:sqref>
        </x14:dataValidation>
        <x14:dataValidation type="list" allowBlank="1" showInputMessage="1" showErrorMessage="1" xr:uid="{00000000-0002-0000-0700-000001000000}">
          <x14:formula1>
            <xm:f>Feuil1!$D$24:$D$25</xm:f>
          </x14:formula1>
          <xm:sqref>D28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Sélection de l'ECS de base</vt:lpstr>
      <vt:lpstr>Feuil6</vt:lpstr>
      <vt:lpstr>Seuil bilan carbone</vt:lpstr>
      <vt:lpstr>Feuil1</vt:lpstr>
      <vt:lpstr>Seuil quantité d'argent</vt:lpstr>
      <vt:lpstr>Taux de contenu recyclé</vt:lpstr>
      <vt:lpstr>Teneur en plomb dans le module </vt:lpstr>
    </vt:vector>
  </TitlesOfParts>
  <Company>CEA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GAZBOUR Nouha</dc:creator>
  <cp:lastModifiedBy>Matthieu GUITTET</cp:lastModifiedBy>
  <dcterms:created xsi:type="dcterms:W3CDTF">2024-12-03T13:12:02Z</dcterms:created>
  <dcterms:modified xsi:type="dcterms:W3CDTF">2024-12-20T09:44:40Z</dcterms:modified>
</cp:coreProperties>
</file>