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130-LITEN\130.5-DTS\130.5.1-Direction\130.5.1.14-Dossier_Nouha\Dossier HC 2022 2023\Eco-modulation SOREN 2024\"/>
    </mc:Choice>
  </mc:AlternateContent>
  <bookViews>
    <workbookView xWindow="-105" yWindow="-105" windowWidth="19425" windowHeight="10305"/>
  </bookViews>
  <sheets>
    <sheet name="Sélection de l'ECS de base" sheetId="5" r:id="rId1"/>
    <sheet name="Feuil6" sheetId="6" state="hidden" r:id="rId2"/>
    <sheet name="Seuil bilan carbone" sheetId="1" r:id="rId3"/>
    <sheet name="Feuil1" sheetId="8" state="hidden" r:id="rId4"/>
    <sheet name="Seuil quantité d'argent" sheetId="2" r:id="rId5"/>
    <sheet name="Taux de contenu recyclé" sheetId="3" r:id="rId6"/>
    <sheet name="Teneur en plomb dans le module " sheetId="9" r:id="rId7"/>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9" l="1"/>
  <c r="D28" i="9"/>
  <c r="D27" i="9"/>
  <c r="D25" i="3"/>
  <c r="D26" i="3"/>
  <c r="D32" i="2"/>
  <c r="D31" i="2"/>
  <c r="D28" i="2"/>
  <c r="D29" i="2"/>
  <c r="D76" i="2" l="1"/>
  <c r="R117" i="1"/>
  <c r="N117" i="1"/>
  <c r="R107" i="1"/>
  <c r="N107" i="1"/>
  <c r="N100" i="1"/>
  <c r="N104" i="1"/>
  <c r="N105" i="1"/>
  <c r="N99" i="1"/>
  <c r="N98" i="1"/>
  <c r="N95" i="1"/>
  <c r="D52" i="1"/>
  <c r="D31" i="9" l="1"/>
  <c r="D32" i="9"/>
  <c r="D33" i="9"/>
  <c r="D79" i="9" s="1"/>
  <c r="D34" i="9"/>
  <c r="D81" i="9" s="1"/>
  <c r="D35" i="9"/>
  <c r="D85" i="9" s="1"/>
  <c r="D36" i="9"/>
  <c r="D37" i="9"/>
  <c r="D38" i="9"/>
  <c r="D39" i="9"/>
  <c r="D30" i="9"/>
  <c r="D28" i="3"/>
  <c r="D29" i="3"/>
  <c r="D30" i="3"/>
  <c r="D31" i="3"/>
  <c r="D32" i="3"/>
  <c r="D46" i="3" s="1"/>
  <c r="D33" i="3"/>
  <c r="D34" i="3"/>
  <c r="D35" i="3"/>
  <c r="D36" i="3"/>
  <c r="D27" i="3"/>
  <c r="D24" i="3"/>
  <c r="G33" i="1"/>
  <c r="D38" i="2"/>
  <c r="D86" i="2" s="1"/>
  <c r="D55" i="2"/>
  <c r="J41" i="1"/>
  <c r="D84" i="3" l="1"/>
  <c r="D91" i="3"/>
  <c r="D93" i="3" s="1"/>
  <c r="D98" i="3"/>
  <c r="D100" i="3" s="1"/>
  <c r="D62" i="3"/>
  <c r="D64" i="3" s="1"/>
  <c r="D69" i="3"/>
  <c r="D71" i="3" s="1"/>
  <c r="D54" i="3"/>
  <c r="D76" i="3"/>
  <c r="D78" i="3" s="1"/>
  <c r="D65" i="2"/>
  <c r="D80" i="2" s="1"/>
  <c r="D71" i="1"/>
  <c r="D83" i="9"/>
  <c r="D68" i="9"/>
  <c r="D58" i="9"/>
  <c r="F94" i="2"/>
  <c r="F60" i="1"/>
  <c r="D48" i="3"/>
  <c r="D86" i="3"/>
  <c r="R102" i="1"/>
  <c r="R105" i="1"/>
  <c r="R104" i="1"/>
  <c r="R100" i="1"/>
  <c r="P37" i="3" s="1"/>
  <c r="P97" i="3"/>
  <c r="P99" i="3" s="1"/>
  <c r="P90" i="3"/>
  <c r="P92" i="3" s="1"/>
  <c r="P83" i="3"/>
  <c r="P85" i="3" s="1"/>
  <c r="P75" i="3"/>
  <c r="P77" i="3" s="1"/>
  <c r="P68" i="3"/>
  <c r="P70" i="3" s="1"/>
  <c r="P61" i="3"/>
  <c r="P63" i="3" s="1"/>
  <c r="P53" i="3"/>
  <c r="P45" i="3"/>
  <c r="P47" i="3" s="1"/>
  <c r="P35" i="3"/>
  <c r="P34" i="3"/>
  <c r="P31" i="3"/>
  <c r="P30" i="3"/>
  <c r="G34" i="1"/>
  <c r="G29" i="1"/>
  <c r="G28" i="1"/>
  <c r="H33" i="1" s="1"/>
  <c r="H34" i="1" l="1"/>
  <c r="D79" i="1"/>
  <c r="D40" i="9"/>
  <c r="D37" i="3"/>
  <c r="D40" i="2"/>
  <c r="D74" i="9"/>
  <c r="D87" i="9" s="1"/>
  <c r="D93" i="9" s="1"/>
  <c r="E93" i="9" s="1"/>
  <c r="F79" i="1"/>
  <c r="D33" i="2" l="1"/>
  <c r="D34" i="2"/>
  <c r="D35" i="2"/>
  <c r="D36" i="2"/>
  <c r="D37" i="2"/>
  <c r="D84" i="2" s="1"/>
  <c r="D88" i="2" s="1"/>
  <c r="D39" i="2"/>
  <c r="D30" i="2"/>
  <c r="D27" i="2"/>
  <c r="N56" i="9"/>
  <c r="N41" i="9"/>
  <c r="N45" i="9" s="1"/>
  <c r="N36" i="9"/>
  <c r="N25" i="9"/>
  <c r="N22" i="9"/>
  <c r="N26" i="2"/>
  <c r="N22" i="2"/>
  <c r="N72" i="1"/>
  <c r="R99" i="1"/>
  <c r="N25" i="2" s="1"/>
  <c r="P29" i="3" s="1"/>
  <c r="R98" i="1"/>
  <c r="N24" i="2" s="1"/>
  <c r="P28" i="3" s="1"/>
  <c r="R95" i="1"/>
  <c r="P24" i="3" s="1"/>
  <c r="E95" i="2" l="1"/>
  <c r="D95" i="2"/>
  <c r="N24" i="9"/>
  <c r="N21" i="2"/>
  <c r="N21" i="9"/>
  <c r="N60" i="9"/>
  <c r="M66" i="9" s="1"/>
  <c r="F95" i="2" l="1"/>
  <c r="D101" i="2" s="1"/>
  <c r="E101" i="2" s="1"/>
  <c r="O76" i="1"/>
  <c r="P76" i="1" s="1"/>
  <c r="Q76" i="1" s="1"/>
  <c r="R76" i="1" s="1"/>
  <c r="S76" i="1" s="1"/>
  <c r="O72" i="1"/>
  <c r="O71" i="1"/>
  <c r="P71" i="1" s="1"/>
  <c r="Q71" i="1" s="1"/>
  <c r="R71" i="1" s="1"/>
  <c r="S71" i="1" s="1"/>
  <c r="O77" i="1"/>
  <c r="O56" i="1"/>
  <c r="O55" i="1"/>
  <c r="P55" i="1" s="1"/>
  <c r="Q55" i="1" s="1"/>
  <c r="R55" i="1" s="1"/>
  <c r="S55" i="1" s="1"/>
  <c r="O51" i="1"/>
  <c r="P51" i="1" s="1"/>
  <c r="Q51" i="1" s="1"/>
  <c r="R51" i="1" s="1"/>
  <c r="S51" i="1" s="1"/>
  <c r="O46" i="1"/>
  <c r="O45" i="1"/>
  <c r="P45" i="1" s="1"/>
  <c r="Q45" i="1" s="1"/>
  <c r="R45" i="1" s="1"/>
  <c r="S45" i="1" s="1"/>
  <c r="O41" i="1"/>
  <c r="P41" i="1" s="1"/>
  <c r="Q41" i="1" s="1"/>
  <c r="R41" i="1" s="1"/>
  <c r="S41" i="1" s="1"/>
  <c r="P40" i="1"/>
  <c r="Q40" i="1" s="1"/>
  <c r="R40" i="1" s="1"/>
  <c r="S40" i="1" s="1"/>
  <c r="P19" i="1"/>
  <c r="P29" i="1" s="1"/>
  <c r="S18" i="1"/>
  <c r="T18" i="1"/>
  <c r="R18" i="1"/>
  <c r="P72" i="1" l="1"/>
  <c r="Q72" i="1" s="1"/>
  <c r="R72" i="1" s="1"/>
  <c r="S72" i="1" s="1"/>
  <c r="T72" i="1"/>
  <c r="P77" i="1"/>
  <c r="Q77" i="1" s="1"/>
  <c r="R77" i="1" s="1"/>
  <c r="S77" i="1" s="1"/>
  <c r="O29" i="1"/>
  <c r="T51" i="1"/>
  <c r="N62" i="1" s="1"/>
  <c r="P46" i="1"/>
  <c r="Q46" i="1" s="1"/>
  <c r="R46" i="1" s="1"/>
  <c r="S46" i="1" s="1"/>
  <c r="T41" i="1"/>
  <c r="P56" i="1"/>
  <c r="Q56" i="1" s="1"/>
  <c r="R56" i="1" s="1"/>
  <c r="S56" i="1" s="1"/>
  <c r="S19" i="1"/>
  <c r="Q19" i="1"/>
  <c r="Q29" i="1" s="1"/>
  <c r="R97" i="1" s="1"/>
  <c r="R19" i="1"/>
  <c r="R29" i="1" s="1"/>
  <c r="N97" i="1" s="1"/>
  <c r="T19" i="1"/>
  <c r="N23" i="9" l="1"/>
  <c r="N23" i="2"/>
  <c r="P27" i="3" s="1"/>
  <c r="N60" i="1"/>
  <c r="N81" i="1"/>
  <c r="T77" i="1"/>
  <c r="T46" i="1"/>
  <c r="N61" i="1" s="1"/>
  <c r="T56" i="1"/>
  <c r="N63" i="1" s="1"/>
  <c r="N82" i="1" l="1"/>
  <c r="N86" i="1"/>
  <c r="N65" i="1"/>
  <c r="F31" i="1"/>
  <c r="F27" i="1"/>
  <c r="J32" i="1" l="1"/>
  <c r="O63" i="2"/>
  <c r="N42" i="2"/>
  <c r="N37" i="2"/>
  <c r="N45" i="2" l="1"/>
  <c r="N55" i="2"/>
  <c r="M64" i="2" l="1"/>
  <c r="D52" i="3"/>
  <c r="P51" i="3"/>
  <c r="P55" i="3" s="1"/>
  <c r="P106" i="3" s="1"/>
  <c r="N64" i="2"/>
  <c r="D56" i="3" l="1"/>
  <c r="D107" i="3" s="1"/>
  <c r="E107" i="3" s="1"/>
  <c r="O64" i="2"/>
  <c r="M72" i="2" s="1"/>
</calcChain>
</file>

<file path=xl/comments1.xml><?xml version="1.0" encoding="utf-8"?>
<comments xmlns="http://schemas.openxmlformats.org/spreadsheetml/2006/main">
  <authors>
    <author>tc={52AFF236-D9D0-44C3-AC39-E9F4BEA66758}</author>
  </authors>
  <commentList>
    <comment ref="C48" authorId="0" shapeId="0">
      <text>
        <r>
          <rPr>
            <sz val="11"/>
            <color theme="1"/>
            <rFont val="Arial"/>
            <family val="2"/>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Ribbons = cuivre+solder bar --&gt; ajouter notes sur 40% du solder bar et pas du ribbons total</t>
        </r>
      </text>
    </comment>
  </commentList>
</comments>
</file>

<file path=xl/sharedStrings.xml><?xml version="1.0" encoding="utf-8"?>
<sst xmlns="http://schemas.openxmlformats.org/spreadsheetml/2006/main" count="691" uniqueCount="239">
  <si>
    <t>Guide d'évaluation des critères d'éco-modulation SOREN</t>
  </si>
  <si>
    <t xml:space="preserve">Pour sélectionner l'ECS à retenir : </t>
  </si>
  <si>
    <t xml:space="preserve">ET </t>
  </si>
  <si>
    <t>G (kg CO2éq/KWc) = Moyenne ( G Puissances indiquées (Kg CO2éq/KWc))</t>
  </si>
  <si>
    <t xml:space="preserve">
</t>
  </si>
  <si>
    <t xml:space="preserve"> Les ECS à prendre en compte sont celles qui répondent aux critères de validité ci-dessous : </t>
  </si>
  <si>
    <t>xc</t>
  </si>
  <si>
    <t>sq</t>
  </si>
  <si>
    <t xml:space="preserve">Critère 1: Seuil bilan carbone ==&gt; Il s'agit de la moyenne des valeurs bilan carbone de l'ECS retenue </t>
  </si>
  <si>
    <t xml:space="preserve">Critère 4: Teneur en plomb dans le module ==&gt; il s'agit du plomb contenu dans le module figurant dans l'ECS retenue </t>
  </si>
  <si>
    <t xml:space="preserve">MxxxN-60 -  (500 W à 525 W) </t>
  </si>
  <si>
    <t>Puissance Module (0/+3%)</t>
  </si>
  <si>
    <t>Resultat</t>
  </si>
  <si>
    <t>G(kgCO2éq/KWc)</t>
  </si>
  <si>
    <t xml:space="preserve">Référence de module </t>
  </si>
  <si>
    <t>Critère 1 : Seuil bilan carbone de l'ECS retenue</t>
  </si>
  <si>
    <t xml:space="preserve">Date de début de validité </t>
  </si>
  <si>
    <t xml:space="preserve">Date de fin de validité </t>
  </si>
  <si>
    <t xml:space="preserve">Date de demande de l'attestation </t>
  </si>
  <si>
    <t xml:space="preserve">MxxxN-54 -  (300 W à 325 W) </t>
  </si>
  <si>
    <t xml:space="preserve">MxxxN-72 -  (600 W à 630 W) </t>
  </si>
  <si>
    <t xml:space="preserve">MxxxN-66-  (400 W à 425 W) </t>
  </si>
  <si>
    <t xml:space="preserve">Exemple 1:  </t>
  </si>
  <si>
    <t xml:space="preserve">Exemple 2:  </t>
  </si>
  <si>
    <t>Régles à appliquer</t>
  </si>
  <si>
    <t>- Validation dans le cadre des IEC</t>
  </si>
  <si>
    <t xml:space="preserve">- La seule fourniture des datasheets pour l'extension des puissances n'est pas recevable </t>
  </si>
  <si>
    <t>- Preuves de la production des puissances élévées (Résultat des mesures de puissance sur un mois au choix de CERTISOLIS)</t>
  </si>
  <si>
    <r>
      <t>1.Plage de puissance :</t>
    </r>
    <r>
      <rPr>
        <sz val="11"/>
        <color theme="1"/>
        <rFont val="Arial"/>
        <family val="2"/>
      </rPr>
      <t xml:space="preserve"> L'extension de la plage de puissance doit etre justifiée techniquement : </t>
    </r>
  </si>
  <si>
    <t xml:space="preserve">Exemple : </t>
  </si>
  <si>
    <t>Critère 2 : Seuil quantité d'argent</t>
  </si>
  <si>
    <t>ECS retenue</t>
  </si>
  <si>
    <t>m²</t>
  </si>
  <si>
    <t xml:space="preserve">min </t>
  </si>
  <si>
    <t xml:space="preserve">max </t>
  </si>
  <si>
    <t>Puissance cellule en Wc</t>
  </si>
  <si>
    <t>Quantité d'argent (mg /Wc)</t>
  </si>
  <si>
    <t xml:space="preserve">Largeur de la cellule </t>
  </si>
  <si>
    <t xml:space="preserve">Longueur de la cellule </t>
  </si>
  <si>
    <t>mm</t>
  </si>
  <si>
    <t xml:space="preserve">Surface cellule </t>
  </si>
  <si>
    <t xml:space="preserve">2. Reporter les dimensions de la cellule dans les cases ci-dessous </t>
  </si>
  <si>
    <t xml:space="preserve">3. Reporter les puissances max et min de la datasheet </t>
  </si>
  <si>
    <t>1. Une fois la cellule identifiée, rechercher la quantité totale d'argent qu'elle contient</t>
  </si>
  <si>
    <t xml:space="preserve">Proportion d'argent dans la pate </t>
  </si>
  <si>
    <t>kg/m² cellule</t>
  </si>
  <si>
    <t xml:space="preserve">Quantité d'argent en face avant </t>
  </si>
  <si>
    <t>Pour chaque pâte d'argent apposée sur la cellule, rechercher dans sa fiche technique la proportion d'argent contenue dans la pâte. C'est la teneur maximale qui est retenue dans la plage indiquée.</t>
  </si>
  <si>
    <t xml:space="preserve">Quantité de la pate de métallisation en face avant </t>
  </si>
  <si>
    <t>Quantité de la pate de métallisation en face arrière</t>
  </si>
  <si>
    <t>Quantité d'argent en face arrière</t>
  </si>
  <si>
    <t xml:space="preserve">Si plusieurs pâtes de métallisation sont utilisées pour la face avant, refaire le meme calcul pour l'ensemble des pâtes  </t>
  </si>
  <si>
    <t>Quantité d'argent totale dans la cellule</t>
  </si>
  <si>
    <t xml:space="preserve">Critère 3 : Taux de contenu recyclé </t>
  </si>
  <si>
    <t>La quantité du plomb dans le module à déclarer = Quantité dans les ribbons string + quantité dans les ribbons d'interconnexion</t>
  </si>
  <si>
    <t>La composition des ribbons peut etre différente pour l'interconnexion et pour le string.</t>
  </si>
  <si>
    <t xml:space="preserve">Quantité des ribbons d'interconnexion </t>
  </si>
  <si>
    <t>kg/m² module</t>
  </si>
  <si>
    <t xml:space="preserve">Proportion du plomb dans le ribbon d'interconnexion </t>
  </si>
  <si>
    <t xml:space="preserve">Quantité des ribbons string </t>
  </si>
  <si>
    <t>Si plusieurs type de ribbons sont utilisés pour le ribbon interconnexion, refaire le meme calcul pour l'ensemble des ribbons</t>
  </si>
  <si>
    <t>Teneur en plomb total dans le module</t>
  </si>
  <si>
    <t xml:space="preserve">Largeur du module </t>
  </si>
  <si>
    <t xml:space="preserve">Longueur du module </t>
  </si>
  <si>
    <t xml:space="preserve">Poids du module </t>
  </si>
  <si>
    <t xml:space="preserve">kg </t>
  </si>
  <si>
    <t>Quantité du plomb dans les ribbons string</t>
  </si>
  <si>
    <t>%</t>
  </si>
  <si>
    <t xml:space="preserve">1. Rechercher la quantité du plomb totale dans le module retenu </t>
  </si>
  <si>
    <t>Quantité en plomb dans les ribbons interconnexion</t>
  </si>
  <si>
    <t>Quantité totale du plomb dans le module</t>
  </si>
  <si>
    <t xml:space="preserve">2. Reporter les caractéristiques du module conformément au CDF IEC dans les cases ci-dessous </t>
  </si>
  <si>
    <t>La quantité des ribbons consommés est fournie par le fabricant du module. Cette quantité est vérifiée au cours de l'instruction du dossier par CERTISOLIS sous la base de la fourniture de la BOM du module et de l'ERP (consommation sur 12 mois)</t>
  </si>
  <si>
    <t>TOPCON</t>
  </si>
  <si>
    <t>kg</t>
  </si>
  <si>
    <t xml:space="preserve">Silicium </t>
  </si>
  <si>
    <t xml:space="preserve">Indice de criticité </t>
  </si>
  <si>
    <t>Taux de contenu recyclé</t>
  </si>
  <si>
    <t>Taux de contenu recyclé par module</t>
  </si>
  <si>
    <t xml:space="preserve">Argent </t>
  </si>
  <si>
    <t xml:space="preserve">Cuivre </t>
  </si>
  <si>
    <t xml:space="preserve">Indium </t>
  </si>
  <si>
    <t>Cadre</t>
  </si>
  <si>
    <t xml:space="preserve">Encapsulant </t>
  </si>
  <si>
    <t xml:space="preserve">Référence du certificat </t>
  </si>
  <si>
    <t>PPE2,version 1</t>
  </si>
  <si>
    <t>PPE2,version 2</t>
  </si>
  <si>
    <t>MXXXN, M10T,66 XXX/XXX/XXX</t>
  </si>
  <si>
    <t xml:space="preserve">1.Test de séléction des dates de validité ECS </t>
  </si>
  <si>
    <t xml:space="preserve">Moyenne bilan carbone </t>
  </si>
  <si>
    <t>ECS 1 Séléctionnée</t>
  </si>
  <si>
    <t>ECS 2 Séléctionnée</t>
  </si>
  <si>
    <t>ECS 3 Séléctionnée</t>
  </si>
  <si>
    <t>ECS 4 Séléctionnée</t>
  </si>
  <si>
    <t>ECS 5 Séléctionnée</t>
  </si>
  <si>
    <t xml:space="preserve">3. Informations sur l'ECS retenue </t>
  </si>
  <si>
    <t>Référence du certificat</t>
  </si>
  <si>
    <t>Méthdologie du calcul</t>
  </si>
  <si>
    <t>Résultats</t>
  </si>
  <si>
    <t>4. Evaluation du critère 1 "Seuil bilan carbone"</t>
  </si>
  <si>
    <t xml:space="preserve">Moyenne des valeurs bilan carbone </t>
  </si>
  <si>
    <t xml:space="preserve">Seuil </t>
  </si>
  <si>
    <t xml:space="preserve">Conformité </t>
  </si>
  <si>
    <t>1. Critère bilan carbone module</t>
  </si>
  <si>
    <t xml:space="preserve">Date de demande de l'attestation SOREN </t>
  </si>
  <si>
    <t>2.Test de séléction des valeurs bilan carbone des ECS séléctionnées en étape (1)</t>
  </si>
  <si>
    <t>ECS1</t>
  </si>
  <si>
    <t>ECS2</t>
  </si>
  <si>
    <t>ECS3</t>
  </si>
  <si>
    <t>ECS4</t>
  </si>
  <si>
    <t>ECS5</t>
  </si>
  <si>
    <t>Test de validation</t>
  </si>
  <si>
    <t xml:space="preserve">Explication </t>
  </si>
  <si>
    <t>Version 1</t>
  </si>
  <si>
    <t>Version 2</t>
  </si>
  <si>
    <t>Non séléctionnée</t>
  </si>
  <si>
    <t>Présence d'un certifciat PPE2 V2</t>
  </si>
  <si>
    <t>Selectionnée</t>
  </si>
  <si>
    <t>Methodologie</t>
  </si>
  <si>
    <t>Reference ECS</t>
  </si>
  <si>
    <t>ECS6</t>
  </si>
  <si>
    <t xml:space="preserve">Validité des dates </t>
  </si>
  <si>
    <t xml:space="preserve">Date de fin non valide </t>
  </si>
  <si>
    <t>Date de début non valide</t>
  </si>
  <si>
    <t>Présence d'un certificat PPE2 V2</t>
  </si>
  <si>
    <t>Exemple 1: Cas d'une référence de module avec des ECS établies uniquement avec la méthdologie PPE2 V1</t>
  </si>
  <si>
    <t>Exemple 2: Cas d'une référence de module avec des ECS établies avec la méthdologie PPE2 V1 et V2</t>
  </si>
  <si>
    <t xml:space="preserve">MxxxN-66 -  (400 W à 425 W) </t>
  </si>
  <si>
    <t>Exemple 1</t>
  </si>
  <si>
    <t>Exemple 2</t>
  </si>
  <si>
    <t xml:space="preserve">Non </t>
  </si>
  <si>
    <t>&gt; 450 kgCO2éq/KWc</t>
  </si>
  <si>
    <t>&gt; 630 kgCO2éq/KWc</t>
  </si>
  <si>
    <t xml:space="preserve">Oui </t>
  </si>
  <si>
    <t>Certificat PPE2 N°xxx-</t>
  </si>
  <si>
    <t xml:space="preserve">Exemple de mise en application du guide </t>
  </si>
  <si>
    <t xml:space="preserve">ECS retenue </t>
  </si>
  <si>
    <t xml:space="preserve">3. Reporter les dimensions de la cellule dans les cases ci-dessous </t>
  </si>
  <si>
    <t>4. Evaluation du critère 2 "Seuil quantité d'argent"</t>
  </si>
  <si>
    <t>2. Critère Seuil quantité d'argent</t>
  </si>
  <si>
    <t>Résultat</t>
  </si>
  <si>
    <t>Oui</t>
  </si>
  <si>
    <t xml:space="preserve">Remplir les cases en jaune ci-dessous </t>
  </si>
  <si>
    <t>Longueur du module</t>
  </si>
  <si>
    <t xml:space="preserve">Surface du module </t>
  </si>
  <si>
    <t xml:space="preserve">Quantité de silicium par module </t>
  </si>
  <si>
    <t xml:space="preserve">Quantité d'argent par module </t>
  </si>
  <si>
    <t>Largeur du module</t>
  </si>
  <si>
    <t>Méthodologie du calcul</t>
  </si>
  <si>
    <t xml:space="preserve">Type de module </t>
  </si>
  <si>
    <t xml:space="preserve">Module avec cadre </t>
  </si>
  <si>
    <t>Module sans cadre</t>
  </si>
  <si>
    <t xml:space="preserve">Nombre des cellules </t>
  </si>
  <si>
    <t xml:space="preserve">Largeur des cellules </t>
  </si>
  <si>
    <t xml:space="preserve">Longueur des cellules </t>
  </si>
  <si>
    <t xml:space="preserve">Type de la cellule </t>
  </si>
  <si>
    <t xml:space="preserve">Quantité de cuivre par module </t>
  </si>
  <si>
    <t xml:space="preserve">Quantité d'Indium par module </t>
  </si>
  <si>
    <t xml:space="preserve">Backsheet </t>
  </si>
  <si>
    <t xml:space="preserve">Quantité du face arrière par module </t>
  </si>
  <si>
    <t xml:space="preserve">Verre </t>
  </si>
  <si>
    <t xml:space="preserve">Quantité du verre par module </t>
  </si>
  <si>
    <t xml:space="preserve">Poids du cadre par module </t>
  </si>
  <si>
    <t xml:space="preserve">Quantité d'encapuslant par module </t>
  </si>
  <si>
    <t>La quantité du silicium par module est indiquée dans l'ECS retenue (Voir rubrique inventaire, ligne MG-Si)</t>
  </si>
  <si>
    <t>Voir guide dans l'onglet "Seuil quantité d'argent"</t>
  </si>
  <si>
    <t xml:space="preserve">Dans un module on trouve du cuivre dans : </t>
  </si>
  <si>
    <t>- La boite de jonction</t>
  </si>
  <si>
    <t xml:space="preserve">- Les cables </t>
  </si>
  <si>
    <t>- Les ribbons d'interconnexion et de string</t>
  </si>
  <si>
    <t>- Les connecteurs</t>
  </si>
  <si>
    <t xml:space="preserve">L'indium se trouve dans couche ITO (Indium Oxyde d'étain) Utilisée dans certaine technologie de cellule </t>
  </si>
  <si>
    <t>Le poids de l'encapsulant par module est indiqué dans l'ECS retenue (Voir rubrique inventaire, ligne encapsulant)</t>
  </si>
  <si>
    <t>Le poids du verre par module est indiqué dans l'ECS retenue (Voir rubrique inventaire, ligne verre)</t>
  </si>
  <si>
    <t>Le poids du backsheet par module est indiqué dans l'ECS retenue (Voir rubrique inventaire, ligne bakcsheet)</t>
  </si>
  <si>
    <t>- Le taux de contenu recyclé dans le module =  le contenu recyclé post-consommateur qui est celui recyclé à partir de déchets générés
par les utilisateurs finaux des produits</t>
  </si>
  <si>
    <t>- Le kerf et le silicium recyclé à 33% dans les ECS ne sont pas du recyclage post consommateur</t>
  </si>
  <si>
    <t xml:space="preserve">- Les rebus, les dêchets et tout ce qui issu de la production des composants n'est pas pris en considération </t>
  </si>
  <si>
    <t>1. Remplir les cases en jaune pour chaque matériaux ou composant listé</t>
  </si>
  <si>
    <t>- Les composants et les matériaux à prendre en compte sont ceux de l'ECS retenue dans l'onglet "Seuil bilan carbone"</t>
  </si>
  <si>
    <t>2. Evaluation du critère 3 "Taux de contenu recyclé"</t>
  </si>
  <si>
    <t>&gt;3%</t>
  </si>
  <si>
    <t xml:space="preserve">3. Critère Taux de contenu recyclé </t>
  </si>
  <si>
    <t>kgCO2éq/KWc</t>
  </si>
  <si>
    <t>Suite au nouveau barème éco-modulé de SOREN, CERTISOLIS met à disposition un guide et un outil de calculs pour permettre d'évaluer la conformité des modules aux quatre critères d'éco-conception 
ATTENTION : Ce guide ne remplace en aucun cas l'attestation de conformité, seule preuve officielle reconnue par SOREN.</t>
  </si>
  <si>
    <t>DETERMINER L'ECS A SELECTIONNER POUR EVALUER LES CRITERES SOREN</t>
  </si>
  <si>
    <t>Etape 1 : Choisir la référence du module objet de l'évaluation</t>
  </si>
  <si>
    <t>Une ECS provisoire ne peut pas être ni sélectionnée ni retenue</t>
  </si>
  <si>
    <t xml:space="preserve">Etape 2 : Sélectionner les ECS pour la référence du module choisi </t>
  </si>
  <si>
    <t xml:space="preserve">Cas 1 : Il n'existe pas d'ECS pour la référence du module choisi </t>
  </si>
  <si>
    <r>
      <t xml:space="preserve">La date de </t>
    </r>
    <r>
      <rPr>
        <b/>
        <sz val="11"/>
        <color theme="1"/>
        <rFont val="Arial"/>
        <family val="2"/>
      </rPr>
      <t>début de validité de l'ECS est</t>
    </r>
    <r>
      <rPr>
        <sz val="11"/>
        <color theme="1"/>
        <rFont val="Arial"/>
        <family val="2"/>
      </rPr>
      <t xml:space="preserve"> antérieure à la date de dépôt de la demande d’attestation</t>
    </r>
  </si>
  <si>
    <r>
      <t xml:space="preserve">La date </t>
    </r>
    <r>
      <rPr>
        <b/>
        <sz val="11"/>
        <color theme="1"/>
        <rFont val="Arial"/>
        <family val="2"/>
      </rPr>
      <t xml:space="preserve">de fin de validité de l'ECS est maximum </t>
    </r>
    <r>
      <rPr>
        <sz val="11"/>
        <color theme="1"/>
        <rFont val="Arial"/>
        <family val="2"/>
      </rPr>
      <t xml:space="preserve">&lt; à 12 mois à la date de dépôt de la demande d’attestation </t>
    </r>
  </si>
  <si>
    <t>La date de fin de validité de l'ECS peut être &gt; à la date de dépôt de la demande de l'attestation</t>
  </si>
  <si>
    <t>La date de début de validité de l'ECS doit impérativement être antérieure à la date de dépôt de la demande d'attestation SOREN (dite "attestation")</t>
  </si>
  <si>
    <t>Une demande d'ECS  doit être faite selon la méthodologie de calcul  "valeurs forfaitaires des mix pays"(dite "PPE2 V2")</t>
  </si>
  <si>
    <t>Etape 3 : Determiner l'ECS à retenir pour l'évaluation des 4 critères d'éco-modulation SOREN</t>
  </si>
  <si>
    <t>Il est donc nécessaire de calculer la moyenne bilan carbone de chaque certificat ECS séléctionné :</t>
  </si>
  <si>
    <t xml:space="preserve">Etape 4: L'ECS qui est retenue devient le document de base pour évaluer les 4 critères d'éco-modulation SOREN </t>
  </si>
  <si>
    <t xml:space="preserve">L'ECS à retenir parmi celles qui ont été sélectionnées à l'étape 2 est celle avec la valeur bilan cabone la plus défavorable. </t>
  </si>
  <si>
    <t xml:space="preserve">Critère 2 : Seuil quantité d'argent ==&gt; il s'agit de la quantité d'argent contenue dans la cellule indiquée dans l'ECS retenue </t>
  </si>
  <si>
    <t xml:space="preserve">Critère 3 : Taux de contenu recyclé ==&gt; il s'agit du taux de contenu recyclé dans les composants figurant dans l'ECS retenue </t>
  </si>
  <si>
    <r>
      <t>1.Plage de puissance :</t>
    </r>
    <r>
      <rPr>
        <sz val="11"/>
        <color theme="1"/>
        <rFont val="Arial"/>
        <family val="2"/>
      </rPr>
      <t xml:space="preserve">  La seule fourniture des datasheets pour attester de la plage des puissances du module n'est pas suffisante. Les puissances les plus élevées doivent être justifiées  : </t>
    </r>
  </si>
  <si>
    <t xml:space="preserve">2. Options pour une même référence de modules </t>
  </si>
  <si>
    <t xml:space="preserve">Le demandeur choisit la référence du module qu'il souhaite évaluer pour un ou plusieurs critères </t>
  </si>
  <si>
    <t>Cas 2 : Il existe plusieurs ECS selon la méthodologie avec ACV (dite "PPE2 V1") et une ou plusieurs ECS selon la méthodologie sans ACV (dite PPE2 V2) pour la référence du module choisi</t>
  </si>
  <si>
    <t>Dans ce cas, seule(s) la ou les ECS selon PPE2 V2 (méthodologie de calcul la plus récente) sont retenues pour la sélection</t>
  </si>
  <si>
    <t>Les ECS établies selon PPE2 V2  prévalent sur les ECS établies selon PPE2 V1 pour la même référence de module</t>
  </si>
  <si>
    <t>Cas 3 : Il existe plusieurs ECS pour le module choisi établies selon la même méthodologie de calcul : soit des ECS PPE2 V1 soit des ECS PPE2 V2</t>
  </si>
  <si>
    <t>- Preuves de la production de masse des puissances élévées : fournir un extrait ERP indiquant les résultas des mesures de puissance du module choisi sur un mois de production (au choix de CERTISOLIS)</t>
  </si>
  <si>
    <t>- Un module qui dispose de variantes dans sa référence pour identifier des options non impactantes sur les critères SOREN sont considérées comme identiques à la référence de base (Exemple : couleur cadre module)</t>
  </si>
  <si>
    <t>Si pour le module choisi des ECS ont été établies selon les méthodologies PPE2 V1 et PPE2 V2, il est inutile de tester les certificats PPE2 V1 (la méthodologie PPE2 V2 prévaut)</t>
  </si>
  <si>
    <t xml:space="preserve">1.Test de sélection des dates de validité des ECS </t>
  </si>
  <si>
    <t>2. Calcul des moyennes des valeurs bilan carbone des ECS séléctionnées pour déterminer l'ECS retenue</t>
  </si>
  <si>
    <t>Pour chaque ECS sélectionnée, reporter les plages de puissance et les valeurs bilan carbone conformément aux certificats ECS .</t>
  </si>
  <si>
    <t>Entrer ci-dessous chacune des moyennes relevées pour les ECS séléctionnées. Ci-dessous un tableau pour 5 ECS séléctionnées</t>
  </si>
  <si>
    <t>Rappel : Les ECS séléctionnées doivent toutes être établies selon la meme méthodologie (Soit PPE2 V1, soit PPE2 V2)</t>
  </si>
  <si>
    <t xml:space="preserve">3. Informations sur l'ECS retenue : remplir toutes les cases en jaune ci-dessous (automatisation pour calculer les critères suivants) </t>
  </si>
  <si>
    <t>Voir exemple de mise en application du guide à partir de la colonne "M".</t>
  </si>
  <si>
    <t>Voir exemple de mise en application du guide à partir de la colonne "L".</t>
  </si>
  <si>
    <r>
      <t>1.Plage de puissance :</t>
    </r>
    <r>
      <rPr>
        <sz val="11"/>
        <color theme="1"/>
        <rFont val="Arial"/>
        <family val="2"/>
      </rPr>
      <t xml:space="preserve">  La seule fourniture des datasheets pour attester de la plage des puissances de la cellule n'est pas suffisante. Les puissances les plus élevées doivent être justifiées  : </t>
    </r>
  </si>
  <si>
    <t xml:space="preserve">L'argent se trouve principalement dans la pâte de métallisation (metalization silver paste) en face avant et en face arrière de la cellule </t>
  </si>
  <si>
    <t>La quantité de la pâte de métallisation consommée et la proportion de l'argent dans les pâtes sont fournies par le fabricant de cellule. Cette quantité est vérifiée au cours de l'instruction du dossier par CERTISOLIS sous la base de la fourniture de l'ERP (consommation sur 12 mois)</t>
  </si>
  <si>
    <t xml:space="preserve">La composition de la pâte de métalisation peut etre différente pour chaque face. Il peut même y en avoir plusieurs par face </t>
  </si>
  <si>
    <t xml:space="preserve">Proportion d'argent en % dans la pate </t>
  </si>
  <si>
    <t xml:space="preserve">Le module  à prendre en compte pour évaluer ce critère est celui de l'ECS retenue dans l'onglet "seuil bilan carbone" </t>
  </si>
  <si>
    <t>Pour chaque ribbon apposé sur le module, rechercher dans sa fiche technique la proportion du plomb contenue dans le ribbon. C'est la teneur maximale qui est retenue dans la plage indiquée.</t>
  </si>
  <si>
    <t xml:space="preserve">Critère 4 : Teneur en plomb dans le module </t>
  </si>
  <si>
    <t>3. Evaluation du critère 4 "Teneur en plomb dans le module"</t>
  </si>
  <si>
    <t>4. Critère Teneur en Plomb dans le module</t>
  </si>
  <si>
    <t>3. Evaluation du critère 2 "Seuil quantité d'argent"</t>
  </si>
  <si>
    <t>- Preuves de la production de masse des puissances élévées : fournir un extrait ERP indiquant les résultats des mesures de puissance du module choisi sur un mois de production (au choix de CERTISOLIS)</t>
  </si>
  <si>
    <t>Attention, le fabricant devra fournir à CERTISOLIS l'ensemble des ECS séléctionnées pour justifier l'ECS retenue</t>
  </si>
  <si>
    <t>Quantité de la pate de métallisation (autres)</t>
  </si>
  <si>
    <t>&gt;14 mg/Wc</t>
  </si>
  <si>
    <t>&lt;0,1%</t>
  </si>
  <si>
    <t>Poids total du module avec cadre</t>
  </si>
  <si>
    <t>Si plusieurs type de ribbons sont utilisés pour le ribbon string, refaire le meme calcul pour l'ensemble des ribbons</t>
  </si>
  <si>
    <t xml:space="preserve">Proportion du plomb en % dans le solder bar (alliage) d'interconnexion </t>
  </si>
  <si>
    <t>Proportion du plomb en % dans le solder bar (alliage) string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</si>
</sst>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
    <numFmt numFmtId="165" formatCode="0.0000"/>
    <numFmt numFmtId="166" formatCode="0.00000"/>
    <numFmt numFmtId="167" formatCode="&quot;&quot;"/>
    <numFmt numFmtId="168" formatCode="00000"/>
    <numFmt numFmtId="169" formatCode="0.0"/>
    <numFmt numFmtId="170" formatCode="0.0000%"/>
    <numFmt numFmtId="171" formatCode="0.000000"/>
  </numFmts>
  <fonts count="47" x14ac:knownFonts="1">
    <font>
      <sz val="11"/>
      <color theme="1"/>
      <name val="Arial"/>
      <family val="2"/>
    </font>
    <font>
      <sz val="11"/>
      <color rgb="FFFF0000"/>
      <name val="Arial"/>
      <family val="2"/>
    </font>
    <font>
      <b/>
      <sz val="11"/>
      <color theme="1"/>
      <name val="Arial"/>
      <family val="2"/>
    </font>
    <font>
      <b/>
      <sz val="20"/>
      <color theme="1"/>
      <name val="Arial"/>
      <family val="2"/>
    </font>
    <font>
      <sz val="11"/>
      <color rgb="FF7030A0"/>
      <name val="Arial"/>
      <family val="2"/>
    </font>
    <font>
      <b/>
      <sz val="11"/>
      <color rgb="FF7030A0"/>
      <name val="Arial"/>
      <family val="2"/>
    </font>
    <font>
      <b/>
      <sz val="11"/>
      <color rgb="FFFF0000"/>
      <name val="Arial"/>
      <family val="2"/>
    </font>
    <font>
      <sz val="11"/>
      <color rgb="FFCC00FF"/>
      <name val="Arial"/>
      <family val="2"/>
    </font>
    <font>
      <b/>
      <sz val="11"/>
      <color rgb="FFCC00FF"/>
      <name val="Arial"/>
      <family val="2"/>
    </font>
    <font>
      <b/>
      <u/>
      <sz val="11"/>
      <color rgb="FFCC00FF"/>
      <name val="Arial"/>
      <family val="2"/>
    </font>
    <font>
      <sz val="11"/>
      <name val="Arial"/>
      <family val="2"/>
    </font>
    <font>
      <b/>
      <sz val="12"/>
      <color rgb="FF000000"/>
      <name val="Franklin Gothic Book"/>
      <family val="2"/>
    </font>
    <font>
      <b/>
      <sz val="16"/>
      <color rgb="FF7030A0"/>
      <name val="Arial"/>
      <family val="2"/>
    </font>
    <font>
      <b/>
      <sz val="11"/>
      <color rgb="FFBE02A8"/>
      <name val="Arial"/>
      <family val="2"/>
    </font>
    <font>
      <b/>
      <sz val="12"/>
      <name val="Arial"/>
      <family val="2"/>
    </font>
    <font>
      <b/>
      <sz val="12"/>
      <color theme="1"/>
      <name val="Arial"/>
      <family val="2"/>
    </font>
    <font>
      <b/>
      <u/>
      <sz val="14"/>
      <color rgb="FF002060"/>
      <name val="Arial"/>
      <family val="2"/>
    </font>
    <font>
      <b/>
      <sz val="11"/>
      <color rgb="FF0070C0"/>
      <name val="Arial"/>
      <family val="2"/>
    </font>
    <font>
      <b/>
      <sz val="11"/>
      <color rgb="FF00B050"/>
      <name val="Arial"/>
      <family val="2"/>
    </font>
    <font>
      <sz val="11"/>
      <color theme="2" tint="-0.499984740745262"/>
      <name val="Arial"/>
      <family val="2"/>
    </font>
    <font>
      <sz val="12"/>
      <name val="Arial"/>
      <family val="2"/>
    </font>
    <font>
      <sz val="11"/>
      <color theme="0"/>
      <name val="Arial"/>
      <family val="2"/>
    </font>
    <font>
      <sz val="11"/>
      <color theme="1" tint="0.499984740745262"/>
      <name val="Arial"/>
      <family val="2"/>
    </font>
    <font>
      <b/>
      <sz val="12"/>
      <color rgb="FF00B050"/>
      <name val="Arial"/>
      <family val="2"/>
    </font>
    <font>
      <b/>
      <sz val="16"/>
      <color rgb="FF00B050"/>
      <name val="Arial"/>
      <family val="2"/>
    </font>
    <font>
      <b/>
      <sz val="11"/>
      <name val="Arial"/>
      <family val="2"/>
    </font>
    <font>
      <b/>
      <sz val="11"/>
      <color theme="1" tint="0.499984740745262"/>
      <name val="Arial"/>
      <family val="2"/>
    </font>
    <font>
      <b/>
      <sz val="11"/>
      <color rgb="FF002060"/>
      <name val="Arial"/>
      <family val="2"/>
    </font>
    <font>
      <b/>
      <sz val="20"/>
      <color theme="1" tint="0.499984740745262"/>
      <name val="Arial"/>
      <family val="2"/>
    </font>
    <font>
      <sz val="10"/>
      <color theme="1" tint="0.499984740745262"/>
      <name val="Arial"/>
      <family val="2"/>
    </font>
    <font>
      <sz val="9"/>
      <color theme="1" tint="0.499984740745262"/>
      <name val="Arial"/>
      <family val="2"/>
    </font>
    <font>
      <sz val="8"/>
      <color theme="1" tint="0.499984740745262"/>
      <name val="Arial"/>
      <family val="2"/>
    </font>
    <font>
      <b/>
      <u/>
      <sz val="12"/>
      <color rgb="FF002060"/>
      <name val="Arial"/>
      <family val="2"/>
    </font>
    <font>
      <b/>
      <sz val="28"/>
      <color theme="0"/>
      <name val="Arial"/>
      <family val="2"/>
    </font>
    <font>
      <b/>
      <sz val="12"/>
      <color rgb="FFCC00FF"/>
      <name val="Arial"/>
      <family val="2"/>
    </font>
    <font>
      <b/>
      <sz val="14"/>
      <color rgb="FFCC00FF"/>
      <name val="Arial"/>
      <family val="2"/>
    </font>
    <font>
      <b/>
      <sz val="12"/>
      <color rgb="FFBE02A8"/>
      <name val="Arial"/>
      <family val="2"/>
    </font>
    <font>
      <b/>
      <sz val="12"/>
      <color rgb="FFFF0000"/>
      <name val="Arial"/>
      <family val="2"/>
    </font>
    <font>
      <b/>
      <sz val="18"/>
      <color rgb="FF7030A0"/>
      <name val="Arial"/>
      <family val="2"/>
    </font>
    <font>
      <b/>
      <sz val="22"/>
      <color theme="1"/>
      <name val="Arial"/>
      <family val="2"/>
    </font>
    <font>
      <b/>
      <u/>
      <sz val="11"/>
      <color rgb="FF002060"/>
      <name val="Arial"/>
      <family val="2"/>
    </font>
    <font>
      <sz val="11"/>
      <color theme="0" tint="-0.34998626667073579"/>
      <name val="Arial"/>
      <family val="2"/>
    </font>
    <font>
      <b/>
      <sz val="24"/>
      <color theme="1"/>
      <name val="Arial"/>
      <family val="2"/>
    </font>
    <font>
      <b/>
      <sz val="20"/>
      <color rgb="FF7030A0"/>
      <name val="Arial"/>
      <family val="2"/>
    </font>
    <font>
      <b/>
      <i/>
      <sz val="14"/>
      <color rgb="FFCC00FF"/>
      <name val="Arial"/>
      <family val="2"/>
    </font>
    <font>
      <b/>
      <i/>
      <sz val="12"/>
      <color rgb="FFCC00FF"/>
      <name val="Arial"/>
      <family val="2"/>
    </font>
    <font>
      <sz val="11"/>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C99FF"/>
        <bgColor indexed="64"/>
      </patternFill>
    </fill>
    <fill>
      <patternFill patternType="solid">
        <fgColor theme="9"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FCC4C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CC00FF"/>
        <bgColor indexed="64"/>
      </patternFill>
    </fill>
    <fill>
      <patternFill patternType="solid">
        <fgColor rgb="FFFFCCFF"/>
        <bgColor indexed="64"/>
      </patternFill>
    </fill>
    <fill>
      <patternFill patternType="solid">
        <fgColor rgb="FFFEE8EC"/>
        <bgColor indexed="64"/>
      </patternFill>
    </fill>
    <fill>
      <patternFill patternType="solid">
        <fgColor rgb="FFFFDDDD"/>
        <bgColor indexed="64"/>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right/>
      <top style="thin">
        <color indexed="64"/>
      </top>
      <bottom/>
      <diagonal/>
    </border>
    <border>
      <left/>
      <right/>
      <top style="thin">
        <color rgb="FFFF0000"/>
      </top>
      <bottom/>
      <diagonal/>
    </border>
    <border>
      <left style="thin">
        <color rgb="FFFF0000"/>
      </left>
      <right/>
      <top style="thin">
        <color rgb="FFFF0000"/>
      </top>
      <bottom/>
      <diagonal/>
    </border>
    <border>
      <left style="thin">
        <color rgb="FFFF0000"/>
      </left>
      <right/>
      <top/>
      <bottom/>
      <diagonal/>
    </border>
    <border>
      <left/>
      <right style="thin">
        <color rgb="FFFF0000"/>
      </right>
      <top style="thin">
        <color rgb="FFFF0000"/>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2">
    <xf numFmtId="0" fontId="0" fillId="0" borderId="0"/>
    <xf numFmtId="0" fontId="46" fillId="0" borderId="0"/>
  </cellStyleXfs>
  <cellXfs count="326">
    <xf numFmtId="0" fontId="0" fillId="0" borderId="0" xfId="0"/>
    <xf numFmtId="0" fontId="0" fillId="2" borderId="0" xfId="0" applyFill="1"/>
    <xf numFmtId="0" fontId="3" fillId="2" borderId="0" xfId="0" applyFont="1" applyFill="1" applyAlignment="1">
      <alignment vertical="center"/>
    </xf>
    <xf numFmtId="0" fontId="4" fillId="2" borderId="0" xfId="0" applyFont="1" applyFill="1"/>
    <xf numFmtId="0" fontId="5" fillId="2" borderId="0" xfId="0" applyFont="1" applyFill="1"/>
    <xf numFmtId="0" fontId="0" fillId="2" borderId="0" xfId="0" quotePrefix="1" applyFill="1"/>
    <xf numFmtId="0" fontId="1" fillId="2" borderId="0" xfId="0" applyFont="1" applyFill="1"/>
    <xf numFmtId="0" fontId="8" fillId="2" borderId="0" xfId="0" applyFont="1" applyFill="1"/>
    <xf numFmtId="0" fontId="9" fillId="2" borderId="0" xfId="0" applyFont="1" applyFill="1"/>
    <xf numFmtId="0" fontId="0" fillId="2" borderId="0" xfId="0" applyFill="1" applyAlignment="1">
      <alignment wrapText="1"/>
    </xf>
    <xf numFmtId="0" fontId="2" fillId="2" borderId="0" xfId="0" applyFont="1" applyFill="1"/>
    <xf numFmtId="0" fontId="6" fillId="2" borderId="0" xfId="0" applyFont="1" applyFill="1"/>
    <xf numFmtId="0" fontId="6" fillId="2" borderId="0" xfId="0" applyFont="1" applyFill="1" applyAlignment="1">
      <alignment horizontal="center"/>
    </xf>
    <xf numFmtId="0" fontId="11" fillId="0" borderId="0" xfId="0" applyFont="1" applyAlignment="1">
      <alignment horizontal="left" vertical="center" readingOrder="1"/>
    </xf>
    <xf numFmtId="0" fontId="13" fillId="2" borderId="0" xfId="0" applyFont="1" applyFill="1" applyAlignment="1">
      <alignment horizontal="right"/>
    </xf>
    <xf numFmtId="0" fontId="2" fillId="2" borderId="4" xfId="0" applyFont="1" applyFill="1" applyBorder="1"/>
    <xf numFmtId="0" fontId="14" fillId="4" borderId="4" xfId="0" applyFont="1" applyFill="1" applyBorder="1" applyAlignment="1">
      <alignment horizontal="center"/>
    </xf>
    <xf numFmtId="0" fontId="15" fillId="4" borderId="4" xfId="0" applyFont="1" applyFill="1" applyBorder="1" applyAlignment="1">
      <alignment horizontal="center"/>
    </xf>
    <xf numFmtId="0" fontId="12" fillId="2" borderId="0" xfId="0" applyFont="1" applyFill="1" applyAlignment="1">
      <alignment vertical="center"/>
    </xf>
    <xf numFmtId="0" fontId="16" fillId="2" borderId="0" xfId="0" applyFont="1" applyFill="1" applyAlignment="1" applyProtection="1">
      <alignment vertical="center"/>
      <protection hidden="1"/>
    </xf>
    <xf numFmtId="0" fontId="17" fillId="2" borderId="0" xfId="0" applyFont="1" applyFill="1" applyAlignment="1">
      <alignment horizontal="left"/>
    </xf>
    <xf numFmtId="0" fontId="0" fillId="2" borderId="0" xfId="0" applyFill="1" applyAlignment="1">
      <alignment horizontal="left"/>
    </xf>
    <xf numFmtId="15" fontId="0" fillId="2" borderId="0" xfId="0" applyNumberFormat="1" applyFill="1"/>
    <xf numFmtId="0" fontId="17" fillId="2" borderId="0" xfId="0" applyFont="1" applyFill="1"/>
    <xf numFmtId="0" fontId="0" fillId="2" borderId="0" xfId="0" applyFill="1" applyAlignment="1">
      <alignment horizontal="center"/>
    </xf>
    <xf numFmtId="0" fontId="0" fillId="2" borderId="0" xfId="0" applyFill="1" applyAlignment="1">
      <alignment horizontal="right"/>
    </xf>
    <xf numFmtId="0" fontId="14" fillId="2" borderId="0" xfId="0" applyFont="1" applyFill="1" applyAlignment="1">
      <alignment horizontal="center"/>
    </xf>
    <xf numFmtId="0" fontId="15" fillId="2" borderId="0" xfId="0" applyFont="1" applyFill="1" applyAlignment="1">
      <alignment horizontal="center"/>
    </xf>
    <xf numFmtId="15" fontId="0" fillId="2" borderId="0" xfId="0" applyNumberFormat="1" applyFill="1" applyAlignment="1">
      <alignment horizontal="left"/>
    </xf>
    <xf numFmtId="0" fontId="7" fillId="2" borderId="0" xfId="0" applyFont="1" applyFill="1"/>
    <xf numFmtId="0" fontId="18" fillId="2" borderId="0" xfId="0" applyFont="1" applyFill="1" applyAlignment="1">
      <alignment horizontal="center" vertical="center"/>
    </xf>
    <xf numFmtId="0" fontId="6" fillId="2" borderId="0" xfId="0" applyFont="1" applyFill="1" applyAlignment="1">
      <alignment horizontal="center" vertical="center"/>
    </xf>
    <xf numFmtId="0" fontId="13" fillId="2" borderId="10" xfId="0" applyFont="1" applyFill="1" applyBorder="1" applyAlignment="1">
      <alignment horizontal="left"/>
    </xf>
    <xf numFmtId="0" fontId="7" fillId="2" borderId="11" xfId="0" applyFont="1" applyFill="1" applyBorder="1"/>
    <xf numFmtId="0" fontId="7" fillId="2" borderId="12" xfId="0" applyFont="1" applyFill="1" applyBorder="1"/>
    <xf numFmtId="0" fontId="7" fillId="2" borderId="14" xfId="0" applyFont="1" applyFill="1" applyBorder="1"/>
    <xf numFmtId="0" fontId="5" fillId="2" borderId="13" xfId="0" applyFont="1" applyFill="1" applyBorder="1"/>
    <xf numFmtId="0" fontId="0" fillId="2" borderId="13" xfId="0" quotePrefix="1" applyFill="1" applyBorder="1"/>
    <xf numFmtId="0" fontId="3" fillId="2" borderId="0" xfId="0" applyFont="1" applyFill="1" applyAlignment="1">
      <alignment horizontal="left"/>
    </xf>
    <xf numFmtId="0" fontId="13" fillId="2" borderId="0" xfId="0" applyFont="1" applyFill="1" applyAlignment="1">
      <alignment horizontal="right" vertical="center"/>
    </xf>
    <xf numFmtId="0" fontId="0" fillId="2" borderId="0" xfId="0" applyFill="1" applyAlignment="1">
      <alignment vertical="center"/>
    </xf>
    <xf numFmtId="0" fontId="19" fillId="2" borderId="0" xfId="0" applyFont="1" applyFill="1"/>
    <xf numFmtId="0" fontId="19" fillId="2" borderId="0" xfId="0" applyFont="1" applyFill="1" applyAlignment="1">
      <alignment horizontal="right" vertical="center"/>
    </xf>
    <xf numFmtId="0" fontId="19" fillId="2" borderId="0" xfId="0" applyFont="1" applyFill="1" applyAlignment="1">
      <alignment horizontal="right"/>
    </xf>
    <xf numFmtId="164" fontId="15" fillId="4" borderId="4" xfId="0" applyNumberFormat="1" applyFont="1" applyFill="1" applyBorder="1" applyAlignment="1">
      <alignment horizontal="center"/>
    </xf>
    <xf numFmtId="9" fontId="0" fillId="2" borderId="0" xfId="0" applyNumberFormat="1" applyFill="1"/>
    <xf numFmtId="0" fontId="0" fillId="2" borderId="9" xfId="0" applyFill="1" applyBorder="1" applyAlignment="1">
      <alignment horizontal="left"/>
    </xf>
    <xf numFmtId="0" fontId="2" fillId="2" borderId="9" xfId="0" applyFont="1" applyFill="1" applyBorder="1"/>
    <xf numFmtId="164" fontId="0" fillId="7" borderId="9" xfId="0" applyNumberFormat="1" applyFill="1" applyBorder="1" applyAlignment="1">
      <alignment horizontal="left"/>
    </xf>
    <xf numFmtId="9" fontId="2" fillId="2" borderId="9" xfId="0" applyNumberFormat="1" applyFont="1" applyFill="1" applyBorder="1" applyAlignment="1">
      <alignment horizontal="center"/>
    </xf>
    <xf numFmtId="10" fontId="2" fillId="2" borderId="9" xfId="0" applyNumberFormat="1" applyFont="1" applyFill="1" applyBorder="1" applyAlignment="1">
      <alignment horizontal="center"/>
    </xf>
    <xf numFmtId="0" fontId="0" fillId="2" borderId="13" xfId="0" applyFill="1" applyBorder="1"/>
    <xf numFmtId="0" fontId="0" fillId="2" borderId="14" xfId="0" applyFill="1" applyBorder="1"/>
    <xf numFmtId="0" fontId="2" fillId="2" borderId="0" xfId="0" applyFont="1" applyFill="1" applyAlignment="1">
      <alignment vertical="center" wrapText="1"/>
    </xf>
    <xf numFmtId="0" fontId="0" fillId="2" borderId="18" xfId="0" applyFill="1" applyBorder="1"/>
    <xf numFmtId="0" fontId="2" fillId="2" borderId="18" xfId="0" applyFont="1" applyFill="1" applyBorder="1"/>
    <xf numFmtId="0" fontId="17" fillId="2" borderId="18" xfId="0" applyFont="1" applyFill="1" applyBorder="1"/>
    <xf numFmtId="0" fontId="21" fillId="2" borderId="0" xfId="0" applyFont="1" applyFill="1"/>
    <xf numFmtId="0" fontId="0" fillId="6" borderId="0" xfId="0" applyFill="1"/>
    <xf numFmtId="0" fontId="0" fillId="9" borderId="0" xfId="0" applyFill="1"/>
    <xf numFmtId="0" fontId="0" fillId="2" borderId="19" xfId="0" applyFill="1" applyBorder="1"/>
    <xf numFmtId="0" fontId="0" fillId="2" borderId="8" xfId="0" applyFill="1" applyBorder="1"/>
    <xf numFmtId="0" fontId="0" fillId="2" borderId="2" xfId="0" applyFill="1" applyBorder="1"/>
    <xf numFmtId="0" fontId="2" fillId="2" borderId="2" xfId="0" applyFont="1" applyFill="1" applyBorder="1"/>
    <xf numFmtId="0" fontId="2" fillId="2" borderId="2" xfId="0" applyFont="1" applyFill="1" applyBorder="1" applyAlignment="1">
      <alignment vertical="center"/>
    </xf>
    <xf numFmtId="0" fontId="2" fillId="2" borderId="2" xfId="0" applyFont="1" applyFill="1" applyBorder="1" applyAlignment="1">
      <alignment horizontal="center"/>
    </xf>
    <xf numFmtId="0" fontId="2" fillId="2" borderId="2" xfId="0" applyFont="1" applyFill="1" applyBorder="1" applyAlignment="1">
      <alignment horizontal="left"/>
    </xf>
    <xf numFmtId="0" fontId="0" fillId="2" borderId="19" xfId="0" applyFill="1" applyBorder="1" applyAlignment="1">
      <alignment horizontal="left"/>
    </xf>
    <xf numFmtId="0" fontId="0" fillId="2" borderId="2" xfId="0" applyFill="1" applyBorder="1" applyAlignment="1">
      <alignment horizontal="left"/>
    </xf>
    <xf numFmtId="0" fontId="0" fillId="2" borderId="8" xfId="0" applyFill="1" applyBorder="1" applyAlignment="1">
      <alignment horizontal="left"/>
    </xf>
    <xf numFmtId="0" fontId="2" fillId="2" borderId="19" xfId="0" applyFont="1" applyFill="1" applyBorder="1"/>
    <xf numFmtId="14" fontId="0" fillId="2" borderId="0" xfId="0" applyNumberFormat="1" applyFill="1" applyAlignment="1">
      <alignment horizontal="center"/>
    </xf>
    <xf numFmtId="0" fontId="18" fillId="5" borderId="8" xfId="0" applyFont="1" applyFill="1" applyBorder="1" applyAlignment="1">
      <alignment horizontal="left"/>
    </xf>
    <xf numFmtId="0" fontId="6" fillId="8" borderId="8" xfId="0" applyFont="1" applyFill="1" applyBorder="1" applyAlignment="1">
      <alignment horizontal="left"/>
    </xf>
    <xf numFmtId="0" fontId="14" fillId="4" borderId="4" xfId="0" applyFont="1" applyFill="1" applyBorder="1" applyAlignment="1">
      <alignment horizontal="center" vertical="center"/>
    </xf>
    <xf numFmtId="0" fontId="15" fillId="0" borderId="0" xfId="0" applyFont="1" applyAlignment="1">
      <alignment horizontal="center"/>
    </xf>
    <xf numFmtId="0" fontId="25" fillId="2" borderId="19" xfId="0" applyFont="1" applyFill="1" applyBorder="1"/>
    <xf numFmtId="0" fontId="26" fillId="2" borderId="19" xfId="0" applyFont="1" applyFill="1" applyBorder="1"/>
    <xf numFmtId="0" fontId="26" fillId="2" borderId="0" xfId="0" applyFont="1" applyFill="1"/>
    <xf numFmtId="0" fontId="26" fillId="2" borderId="0" xfId="0" applyFont="1" applyFill="1" applyAlignment="1">
      <alignment horizontal="left"/>
    </xf>
    <xf numFmtId="0" fontId="26" fillId="2" borderId="8" xfId="0" applyFont="1" applyFill="1" applyBorder="1"/>
    <xf numFmtId="0" fontId="26" fillId="2" borderId="2" xfId="0" applyFont="1" applyFill="1" applyBorder="1" applyAlignment="1">
      <alignment horizontal="left"/>
    </xf>
    <xf numFmtId="0" fontId="22" fillId="2" borderId="19" xfId="0" applyFont="1" applyFill="1" applyBorder="1" applyAlignment="1">
      <alignment horizontal="left"/>
    </xf>
    <xf numFmtId="14" fontId="22" fillId="2" borderId="0" xfId="0" applyNumberFormat="1" applyFont="1" applyFill="1" applyAlignment="1">
      <alignment horizontal="left"/>
    </xf>
    <xf numFmtId="0" fontId="22" fillId="2" borderId="2" xfId="0" applyFont="1" applyFill="1" applyBorder="1" applyAlignment="1">
      <alignment horizontal="left"/>
    </xf>
    <xf numFmtId="0" fontId="22" fillId="2" borderId="2" xfId="0" applyFont="1" applyFill="1" applyBorder="1" applyAlignment="1">
      <alignment horizontal="left" vertical="center"/>
    </xf>
    <xf numFmtId="0" fontId="22" fillId="2" borderId="2" xfId="0" applyFont="1" applyFill="1" applyBorder="1" applyAlignment="1">
      <alignment horizontal="left" vertical="center" wrapText="1"/>
    </xf>
    <xf numFmtId="0" fontId="26" fillId="2" borderId="2" xfId="0" applyFont="1" applyFill="1" applyBorder="1"/>
    <xf numFmtId="0" fontId="22" fillId="2" borderId="2" xfId="0" applyFont="1" applyFill="1" applyBorder="1"/>
    <xf numFmtId="0" fontId="26" fillId="2" borderId="4" xfId="0" applyFont="1" applyFill="1" applyBorder="1" applyAlignment="1">
      <alignment vertical="center"/>
    </xf>
    <xf numFmtId="0" fontId="26" fillId="2" borderId="4" xfId="0" applyFont="1" applyFill="1" applyBorder="1"/>
    <xf numFmtId="0" fontId="22" fillId="2" borderId="4" xfId="0" applyFont="1" applyFill="1" applyBorder="1" applyAlignment="1">
      <alignment horizontal="center"/>
    </xf>
    <xf numFmtId="0" fontId="22" fillId="3" borderId="5" xfId="0" applyFont="1" applyFill="1" applyBorder="1" applyAlignment="1">
      <alignment horizontal="center" vertical="center"/>
    </xf>
    <xf numFmtId="0" fontId="22" fillId="2" borderId="0" xfId="0" applyFont="1" applyFill="1"/>
    <xf numFmtId="0" fontId="22" fillId="3" borderId="5" xfId="0" applyFont="1" applyFill="1" applyBorder="1" applyAlignment="1">
      <alignment horizontal="center"/>
    </xf>
    <xf numFmtId="0" fontId="26" fillId="2" borderId="2" xfId="0" applyFont="1" applyFill="1" applyBorder="1" applyAlignment="1">
      <alignment horizontal="center"/>
    </xf>
    <xf numFmtId="0" fontId="22" fillId="2" borderId="19" xfId="0" applyFont="1" applyFill="1" applyBorder="1"/>
    <xf numFmtId="0" fontId="22" fillId="2" borderId="19" xfId="0" applyFont="1" applyFill="1" applyBorder="1" applyAlignment="1">
      <alignment horizontal="center"/>
    </xf>
    <xf numFmtId="0" fontId="22" fillId="2" borderId="0" xfId="0" applyFont="1" applyFill="1" applyAlignment="1">
      <alignment horizontal="center"/>
    </xf>
    <xf numFmtId="0" fontId="22" fillId="2" borderId="8" xfId="0" applyFont="1" applyFill="1" applyBorder="1"/>
    <xf numFmtId="0" fontId="22" fillId="2" borderId="8" xfId="0" applyFont="1" applyFill="1" applyBorder="1" applyAlignment="1">
      <alignment horizontal="center"/>
    </xf>
    <xf numFmtId="0" fontId="24" fillId="2" borderId="0" xfId="0" applyFont="1" applyFill="1" applyAlignment="1">
      <alignment horizontal="center" vertical="center"/>
    </xf>
    <xf numFmtId="0" fontId="22" fillId="2" borderId="0" xfId="0" applyFont="1" applyFill="1" applyAlignment="1">
      <alignment horizontal="left"/>
    </xf>
    <xf numFmtId="15" fontId="22" fillId="2" borderId="0" xfId="0" applyNumberFormat="1" applyFont="1" applyFill="1" applyAlignment="1">
      <alignment horizontal="left"/>
    </xf>
    <xf numFmtId="0" fontId="27" fillId="2" borderId="0" xfId="0" applyFont="1" applyFill="1"/>
    <xf numFmtId="0" fontId="28" fillId="2" borderId="0" xfId="0" applyFont="1" applyFill="1" applyAlignment="1">
      <alignment vertical="center"/>
    </xf>
    <xf numFmtId="0" fontId="22" fillId="2" borderId="2" xfId="0" applyFont="1" applyFill="1" applyBorder="1" applyAlignment="1">
      <alignment wrapText="1"/>
    </xf>
    <xf numFmtId="0" fontId="29" fillId="2" borderId="0" xfId="0" applyFont="1" applyFill="1" applyAlignment="1">
      <alignment horizontal="left"/>
    </xf>
    <xf numFmtId="0" fontId="30" fillId="2" borderId="0" xfId="0" applyFont="1" applyFill="1" applyAlignment="1">
      <alignment horizontal="left"/>
    </xf>
    <xf numFmtId="0" fontId="31" fillId="2" borderId="0" xfId="0" applyFont="1" applyFill="1" applyAlignment="1">
      <alignment horizontal="left"/>
    </xf>
    <xf numFmtId="0" fontId="6" fillId="8" borderId="2" xfId="0" applyFont="1" applyFill="1" applyBorder="1" applyAlignment="1">
      <alignment horizontal="left"/>
    </xf>
    <xf numFmtId="0" fontId="18" fillId="5" borderId="2" xfId="0" applyFont="1" applyFill="1" applyBorder="1" applyAlignment="1">
      <alignment horizontal="left"/>
    </xf>
    <xf numFmtId="0" fontId="32" fillId="2" borderId="0" xfId="0" applyFont="1" applyFill="1" applyAlignment="1" applyProtection="1">
      <alignment vertical="center"/>
      <protection hidden="1"/>
    </xf>
    <xf numFmtId="0" fontId="2" fillId="5" borderId="2" xfId="0" applyFont="1" applyFill="1" applyBorder="1" applyAlignment="1">
      <alignment vertical="center"/>
    </xf>
    <xf numFmtId="0" fontId="26" fillId="2" borderId="0" xfId="0" applyFont="1" applyFill="1" applyAlignment="1">
      <alignment horizontal="center"/>
    </xf>
    <xf numFmtId="0" fontId="2" fillId="2" borderId="0" xfId="0" applyFont="1" applyFill="1" applyAlignment="1">
      <alignment vertical="center"/>
    </xf>
    <xf numFmtId="0" fontId="34" fillId="2" borderId="0" xfId="0" applyFont="1" applyFill="1"/>
    <xf numFmtId="0" fontId="35" fillId="2" borderId="0" xfId="0" applyFont="1" applyFill="1"/>
    <xf numFmtId="0" fontId="0" fillId="2" borderId="0" xfId="0" quotePrefix="1" applyFill="1" applyAlignment="1">
      <alignment vertical="center" wrapText="1"/>
    </xf>
    <xf numFmtId="0" fontId="0" fillId="2" borderId="14" xfId="0" quotePrefix="1" applyFill="1" applyBorder="1" applyAlignment="1">
      <alignment vertical="center" wrapText="1"/>
    </xf>
    <xf numFmtId="0" fontId="7" fillId="2" borderId="0" xfId="0" applyFont="1" applyFill="1" applyAlignment="1">
      <alignment wrapText="1"/>
    </xf>
    <xf numFmtId="0" fontId="26" fillId="2" borderId="8" xfId="0" applyFont="1" applyFill="1" applyBorder="1" applyAlignment="1">
      <alignment vertical="center"/>
    </xf>
    <xf numFmtId="0" fontId="36" fillId="2" borderId="10" xfId="0" applyFont="1" applyFill="1" applyBorder="1" applyAlignment="1">
      <alignment horizontal="left"/>
    </xf>
    <xf numFmtId="0" fontId="38" fillId="2" borderId="0" xfId="0" applyFont="1" applyFill="1" applyAlignment="1">
      <alignment vertical="center"/>
    </xf>
    <xf numFmtId="0" fontId="39" fillId="2" borderId="0" xfId="0" applyFont="1" applyFill="1" applyAlignment="1">
      <alignment vertical="center"/>
    </xf>
    <xf numFmtId="0" fontId="40" fillId="2" borderId="0" xfId="0" applyFont="1" applyFill="1"/>
    <xf numFmtId="0" fontId="0" fillId="2" borderId="13" xfId="0" quotePrefix="1" applyFill="1" applyBorder="1" applyAlignment="1">
      <alignment vertical="center"/>
    </xf>
    <xf numFmtId="0" fontId="41" fillId="2" borderId="0" xfId="0" applyFont="1" applyFill="1" applyAlignment="1">
      <alignment vertical="center"/>
    </xf>
    <xf numFmtId="14" fontId="41" fillId="2" borderId="0" xfId="0" applyNumberFormat="1" applyFont="1" applyFill="1" applyAlignment="1">
      <alignment vertical="center"/>
    </xf>
    <xf numFmtId="0" fontId="41" fillId="2" borderId="0" xfId="0" applyFont="1" applyFill="1"/>
    <xf numFmtId="15" fontId="0" fillId="2" borderId="0" xfId="0" applyNumberFormat="1" applyFill="1" applyAlignment="1">
      <alignment wrapText="1"/>
    </xf>
    <xf numFmtId="164" fontId="0" fillId="0" borderId="9" xfId="0" applyNumberFormat="1" applyBorder="1" applyAlignment="1">
      <alignment horizontal="left"/>
    </xf>
    <xf numFmtId="0" fontId="0" fillId="2" borderId="15" xfId="0" applyFill="1" applyBorder="1"/>
    <xf numFmtId="0" fontId="0" fillId="2" borderId="16" xfId="0" applyFill="1" applyBorder="1"/>
    <xf numFmtId="0" fontId="0" fillId="2" borderId="17" xfId="0" applyFill="1" applyBorder="1"/>
    <xf numFmtId="0" fontId="20" fillId="12" borderId="9" xfId="0" applyFont="1" applyFill="1" applyBorder="1" applyAlignment="1">
      <alignment horizontal="center"/>
    </xf>
    <xf numFmtId="164" fontId="15" fillId="12" borderId="9" xfId="0" applyNumberFormat="1" applyFont="1" applyFill="1" applyBorder="1" applyAlignment="1">
      <alignment horizontal="center"/>
    </xf>
    <xf numFmtId="0" fontId="14" fillId="12" borderId="9" xfId="0" applyFont="1" applyFill="1" applyBorder="1" applyAlignment="1">
      <alignment horizontal="center"/>
    </xf>
    <xf numFmtId="0" fontId="15" fillId="2" borderId="0" xfId="0" applyFont="1" applyFill="1"/>
    <xf numFmtId="9" fontId="0" fillId="2" borderId="0" xfId="0" applyNumberFormat="1" applyFill="1" applyAlignment="1">
      <alignment vertical="center"/>
    </xf>
    <xf numFmtId="164" fontId="2" fillId="7" borderId="9" xfId="0" applyNumberFormat="1" applyFont="1" applyFill="1" applyBorder="1" applyAlignment="1">
      <alignment horizontal="center" vertical="center"/>
    </xf>
    <xf numFmtId="0" fontId="0" fillId="0" borderId="0" xfId="0" applyAlignment="1">
      <alignment vertical="center"/>
    </xf>
    <xf numFmtId="0" fontId="42" fillId="2" borderId="0" xfId="0" applyFont="1" applyFill="1" applyAlignment="1">
      <alignment horizontal="left"/>
    </xf>
    <xf numFmtId="0" fontId="43" fillId="2" borderId="0" xfId="0" applyFont="1" applyFill="1" applyAlignment="1">
      <alignment vertical="center"/>
    </xf>
    <xf numFmtId="0" fontId="7" fillId="2" borderId="0" xfId="0" applyFont="1" applyFill="1" applyAlignment="1">
      <alignment horizontal="left"/>
    </xf>
    <xf numFmtId="164" fontId="0" fillId="9" borderId="19" xfId="0" applyNumberFormat="1" applyFill="1" applyBorder="1" applyAlignment="1">
      <alignment horizontal="left"/>
    </xf>
    <xf numFmtId="0" fontId="18" fillId="5" borderId="19" xfId="0" applyFont="1" applyFill="1" applyBorder="1"/>
    <xf numFmtId="0" fontId="22" fillId="2" borderId="18" xfId="0" applyFont="1" applyFill="1" applyBorder="1"/>
    <xf numFmtId="165" fontId="2" fillId="7" borderId="9" xfId="0" applyNumberFormat="1" applyFont="1" applyFill="1" applyBorder="1" applyAlignment="1">
      <alignment horizontal="center" vertical="center"/>
    </xf>
    <xf numFmtId="9" fontId="2" fillId="2" borderId="0" xfId="0" applyNumberFormat="1" applyFont="1" applyFill="1" applyAlignment="1">
      <alignment horizontal="center"/>
    </xf>
    <xf numFmtId="10" fontId="2" fillId="2" borderId="0" xfId="0" applyNumberFormat="1" applyFont="1" applyFill="1" applyAlignment="1">
      <alignment horizontal="center"/>
    </xf>
    <xf numFmtId="0" fontId="20" fillId="2" borderId="0" xfId="0" applyFont="1" applyFill="1" applyAlignment="1">
      <alignment horizontal="center"/>
    </xf>
    <xf numFmtId="164" fontId="0" fillId="2" borderId="0" xfId="0" applyNumberFormat="1" applyFill="1" applyAlignment="1">
      <alignment horizontal="left"/>
    </xf>
    <xf numFmtId="164" fontId="15" fillId="2" borderId="0" xfId="0" applyNumberFormat="1" applyFont="1" applyFill="1" applyAlignment="1">
      <alignment horizontal="center"/>
    </xf>
    <xf numFmtId="0" fontId="18" fillId="2" borderId="0" xfId="0" applyFont="1" applyFill="1"/>
    <xf numFmtId="9" fontId="22" fillId="2" borderId="0" xfId="0" applyNumberFormat="1" applyFont="1" applyFill="1" applyAlignment="1">
      <alignment vertical="center"/>
    </xf>
    <xf numFmtId="0" fontId="22" fillId="2" borderId="0" xfId="0" applyFont="1" applyFill="1" applyAlignment="1">
      <alignment vertical="center"/>
    </xf>
    <xf numFmtId="9" fontId="22" fillId="2" borderId="0" xfId="0" applyNumberFormat="1" applyFont="1" applyFill="1"/>
    <xf numFmtId="0" fontId="22" fillId="2" borderId="9" xfId="0" applyFont="1" applyFill="1" applyBorder="1"/>
    <xf numFmtId="164" fontId="22" fillId="7" borderId="9" xfId="0" applyNumberFormat="1" applyFont="1" applyFill="1" applyBorder="1" applyAlignment="1">
      <alignment horizontal="center"/>
    </xf>
    <xf numFmtId="10" fontId="26" fillId="9" borderId="19" xfId="0" applyNumberFormat="1" applyFont="1" applyFill="1" applyBorder="1" applyAlignment="1">
      <alignment horizontal="left"/>
    </xf>
    <xf numFmtId="0" fontId="0" fillId="2" borderId="18" xfId="0" applyFill="1" applyBorder="1" applyAlignment="1">
      <alignment horizontal="left"/>
    </xf>
    <xf numFmtId="164" fontId="0" fillId="7" borderId="0" xfId="0" applyNumberFormat="1" applyFill="1"/>
    <xf numFmtId="0" fontId="0" fillId="2" borderId="0" xfId="0" applyFill="1" applyAlignment="1">
      <alignment vertical="center" wrapText="1"/>
    </xf>
    <xf numFmtId="0" fontId="0" fillId="2" borderId="10" xfId="0" applyFill="1" applyBorder="1"/>
    <xf numFmtId="0" fontId="0" fillId="2" borderId="11" xfId="0" applyFill="1" applyBorder="1"/>
    <xf numFmtId="0" fontId="0" fillId="2" borderId="12" xfId="0" applyFill="1" applyBorder="1"/>
    <xf numFmtId="0" fontId="0" fillId="2" borderId="15" xfId="0" quotePrefix="1" applyFill="1" applyBorder="1"/>
    <xf numFmtId="0" fontId="7" fillId="2" borderId="16" xfId="0" applyFont="1" applyFill="1" applyBorder="1"/>
    <xf numFmtId="0" fontId="7" fillId="2" borderId="17" xfId="0" applyFont="1" applyFill="1" applyBorder="1"/>
    <xf numFmtId="0" fontId="8" fillId="2" borderId="0" xfId="0" applyFont="1" applyFill="1" applyAlignment="1">
      <alignment vertical="center"/>
    </xf>
    <xf numFmtId="0" fontId="36" fillId="2" borderId="10" xfId="0" applyFont="1" applyFill="1" applyBorder="1" applyAlignment="1">
      <alignment horizontal="left" vertical="center"/>
    </xf>
    <xf numFmtId="0" fontId="37" fillId="2" borderId="13" xfId="0" quotePrefix="1" applyFont="1" applyFill="1" applyBorder="1" applyAlignment="1">
      <alignment horizontal="left" vertical="center"/>
    </xf>
    <xf numFmtId="164" fontId="22" fillId="7" borderId="0" xfId="0" applyNumberFormat="1" applyFont="1" applyFill="1"/>
    <xf numFmtId="164" fontId="22" fillId="7" borderId="0" xfId="0" applyNumberFormat="1" applyFont="1" applyFill="1" applyAlignment="1">
      <alignment horizontal="center"/>
    </xf>
    <xf numFmtId="164" fontId="22" fillId="7" borderId="0" xfId="0" applyNumberFormat="1" applyFont="1" applyFill="1" applyAlignment="1">
      <alignment vertical="center"/>
    </xf>
    <xf numFmtId="0" fontId="22" fillId="9" borderId="0" xfId="0" applyFont="1" applyFill="1"/>
    <xf numFmtId="164" fontId="22" fillId="6" borderId="0" xfId="0" applyNumberFormat="1" applyFont="1" applyFill="1"/>
    <xf numFmtId="0" fontId="22" fillId="6" borderId="0" xfId="0" applyFont="1" applyFill="1"/>
    <xf numFmtId="14" fontId="22" fillId="7" borderId="0" xfId="0" applyNumberFormat="1" applyFont="1" applyFill="1"/>
    <xf numFmtId="2" fontId="2" fillId="2" borderId="18" xfId="0" applyNumberFormat="1" applyFont="1" applyFill="1" applyBorder="1"/>
    <xf numFmtId="2" fontId="26" fillId="9" borderId="19" xfId="0" applyNumberFormat="1" applyFont="1" applyFill="1" applyBorder="1" applyAlignment="1">
      <alignment horizontal="left"/>
    </xf>
    <xf numFmtId="0" fontId="10" fillId="2" borderId="19" xfId="0" applyFont="1" applyFill="1" applyBorder="1"/>
    <xf numFmtId="0" fontId="10" fillId="2" borderId="18" xfId="0" applyFont="1" applyFill="1" applyBorder="1" applyAlignment="1">
      <alignment horizontal="left"/>
    </xf>
    <xf numFmtId="0" fontId="22" fillId="2" borderId="18" xfId="0" applyFont="1" applyFill="1" applyBorder="1" applyAlignment="1">
      <alignment horizontal="left"/>
    </xf>
    <xf numFmtId="164" fontId="22" fillId="2" borderId="0" xfId="0" applyNumberFormat="1" applyFont="1" applyFill="1" applyAlignment="1">
      <alignment horizontal="left"/>
    </xf>
    <xf numFmtId="0" fontId="2" fillId="2" borderId="0" xfId="0" applyFont="1" applyFill="1" applyAlignment="1">
      <alignment wrapText="1"/>
    </xf>
    <xf numFmtId="0" fontId="2" fillId="2" borderId="0" xfId="0" applyFont="1" applyFill="1" applyAlignment="1">
      <alignment horizontal="left"/>
    </xf>
    <xf numFmtId="0" fontId="2" fillId="12" borderId="0" xfId="0" applyFont="1" applyFill="1" applyAlignment="1">
      <alignment horizontal="left"/>
    </xf>
    <xf numFmtId="0" fontId="2" fillId="12" borderId="0" xfId="0" applyFont="1" applyFill="1"/>
    <xf numFmtId="0" fontId="2" fillId="12" borderId="0" xfId="0" applyFont="1" applyFill="1" applyAlignment="1">
      <alignment wrapText="1"/>
    </xf>
    <xf numFmtId="0" fontId="3" fillId="12" borderId="0" xfId="0" applyFont="1" applyFill="1" applyAlignment="1">
      <alignment vertical="center"/>
    </xf>
    <xf numFmtId="0" fontId="44" fillId="2" borderId="0" xfId="0" applyFont="1" applyFill="1"/>
    <xf numFmtId="0" fontId="44" fillId="2" borderId="0" xfId="0" applyFont="1" applyFill="1" applyAlignment="1">
      <alignment horizontal="left"/>
    </xf>
    <xf numFmtId="0" fontId="45" fillId="2" borderId="0" xfId="0" applyFont="1" applyFill="1"/>
    <xf numFmtId="0" fontId="0" fillId="2" borderId="0" xfId="0" applyFill="1" applyAlignment="1">
      <alignment horizontal="left" vertical="center"/>
    </xf>
    <xf numFmtId="0" fontId="0" fillId="9" borderId="4" xfId="0" applyFill="1" applyBorder="1" applyAlignment="1" applyProtection="1">
      <alignment horizontal="center"/>
      <protection locked="0"/>
    </xf>
    <xf numFmtId="167" fontId="23" fillId="2" borderId="0" xfId="0" applyNumberFormat="1" applyFont="1" applyFill="1" applyAlignment="1" applyProtection="1">
      <alignment vertical="center"/>
      <protection hidden="1"/>
    </xf>
    <xf numFmtId="14" fontId="21" fillId="2" borderId="0" xfId="0" applyNumberFormat="1" applyFont="1" applyFill="1"/>
    <xf numFmtId="167" fontId="7" fillId="10" borderId="2" xfId="0" applyNumberFormat="1" applyFont="1" applyFill="1" applyBorder="1" applyAlignment="1" applyProtection="1">
      <alignment horizontal="left"/>
      <protection hidden="1"/>
    </xf>
    <xf numFmtId="0" fontId="10" fillId="9" borderId="9" xfId="0" applyFont="1" applyFill="1" applyBorder="1" applyProtection="1">
      <protection locked="0"/>
    </xf>
    <xf numFmtId="10" fontId="10" fillId="9" borderId="9" xfId="0" applyNumberFormat="1" applyFont="1" applyFill="1" applyBorder="1" applyProtection="1">
      <protection locked="0"/>
    </xf>
    <xf numFmtId="0" fontId="0" fillId="9" borderId="9" xfId="0" applyFill="1" applyBorder="1" applyAlignment="1" applyProtection="1">
      <alignment horizontal="left"/>
      <protection locked="0"/>
    </xf>
    <xf numFmtId="167" fontId="10" fillId="0" borderId="2" xfId="0" applyNumberFormat="1" applyFont="1" applyBorder="1" applyAlignment="1" applyProtection="1">
      <alignment horizontal="left"/>
      <protection hidden="1"/>
    </xf>
    <xf numFmtId="0" fontId="0" fillId="9" borderId="0" xfId="0" applyFill="1" applyProtection="1">
      <protection locked="0"/>
    </xf>
    <xf numFmtId="10" fontId="0" fillId="9" borderId="0" xfId="0" applyNumberFormat="1" applyFill="1" applyProtection="1">
      <protection locked="0"/>
    </xf>
    <xf numFmtId="0" fontId="2" fillId="2" borderId="18" xfId="0" applyFont="1" applyFill="1" applyBorder="1" applyProtection="1">
      <protection hidden="1"/>
    </xf>
    <xf numFmtId="167" fontId="6" fillId="2" borderId="18" xfId="0" applyNumberFormat="1" applyFont="1" applyFill="1" applyBorder="1" applyProtection="1">
      <protection hidden="1"/>
    </xf>
    <xf numFmtId="0" fontId="10" fillId="7" borderId="9" xfId="0" applyFont="1" applyFill="1" applyBorder="1" applyProtection="1">
      <protection hidden="1"/>
    </xf>
    <xf numFmtId="0" fontId="0" fillId="7" borderId="9" xfId="0" applyFill="1" applyBorder="1" applyAlignment="1" applyProtection="1">
      <alignment horizontal="left"/>
      <protection hidden="1"/>
    </xf>
    <xf numFmtId="0" fontId="0" fillId="7" borderId="9" xfId="0" applyFill="1" applyBorder="1" applyAlignment="1" applyProtection="1">
      <alignment horizontal="center"/>
      <protection hidden="1"/>
    </xf>
    <xf numFmtId="0" fontId="20" fillId="12" borderId="9" xfId="0" applyFont="1" applyFill="1" applyBorder="1" applyAlignment="1" applyProtection="1">
      <alignment horizontal="center"/>
      <protection hidden="1"/>
    </xf>
    <xf numFmtId="0" fontId="15" fillId="12" borderId="9" xfId="0" applyFont="1" applyFill="1" applyBorder="1" applyAlignment="1" applyProtection="1">
      <alignment horizontal="center"/>
      <protection hidden="1"/>
    </xf>
    <xf numFmtId="0" fontId="0" fillId="6" borderId="2" xfId="0" applyFill="1" applyBorder="1" applyAlignment="1" applyProtection="1">
      <alignment horizontal="left"/>
      <protection hidden="1"/>
    </xf>
    <xf numFmtId="2" fontId="0" fillId="6" borderId="0" xfId="0" applyNumberFormat="1" applyFill="1" applyProtection="1">
      <protection hidden="1"/>
    </xf>
    <xf numFmtId="2" fontId="0" fillId="6" borderId="0" xfId="0" applyNumberFormat="1" applyFill="1"/>
    <xf numFmtId="0" fontId="10" fillId="6" borderId="18" xfId="0" applyFont="1" applyFill="1" applyBorder="1" applyAlignment="1" applyProtection="1">
      <alignment horizontal="left"/>
      <protection hidden="1"/>
    </xf>
    <xf numFmtId="0" fontId="15" fillId="4" borderId="4" xfId="0" applyFont="1" applyFill="1" applyBorder="1" applyAlignment="1" applyProtection="1">
      <alignment horizontal="center"/>
      <protection hidden="1"/>
    </xf>
    <xf numFmtId="164" fontId="0" fillId="7" borderId="9" xfId="0" applyNumberFormat="1" applyFill="1" applyBorder="1" applyAlignment="1" applyProtection="1">
      <alignment horizontal="center"/>
      <protection hidden="1"/>
    </xf>
    <xf numFmtId="2" fontId="10" fillId="7" borderId="9" xfId="0" applyNumberFormat="1" applyFont="1" applyFill="1" applyBorder="1" applyProtection="1">
      <protection hidden="1"/>
    </xf>
    <xf numFmtId="2" fontId="0" fillId="7" borderId="9" xfId="0" applyNumberFormat="1" applyFill="1" applyBorder="1" applyProtection="1">
      <protection hidden="1"/>
    </xf>
    <xf numFmtId="2" fontId="0" fillId="7" borderId="9" xfId="0" applyNumberFormat="1" applyFill="1" applyBorder="1" applyAlignment="1" applyProtection="1">
      <alignment horizontal="center"/>
      <protection hidden="1"/>
    </xf>
    <xf numFmtId="164" fontId="0" fillId="2" borderId="18" xfId="0" applyNumberFormat="1" applyFill="1" applyBorder="1" applyAlignment="1" applyProtection="1">
      <alignment horizontal="center"/>
      <protection hidden="1"/>
    </xf>
    <xf numFmtId="165" fontId="0" fillId="7" borderId="9" xfId="0" applyNumberFormat="1" applyFill="1" applyBorder="1" applyAlignment="1" applyProtection="1">
      <alignment horizontal="center"/>
      <protection hidden="1"/>
    </xf>
    <xf numFmtId="166" fontId="0" fillId="7" borderId="9" xfId="0" applyNumberFormat="1" applyFill="1" applyBorder="1" applyAlignment="1" applyProtection="1">
      <alignment horizontal="center"/>
      <protection hidden="1"/>
    </xf>
    <xf numFmtId="170" fontId="0" fillId="7" borderId="9" xfId="0" applyNumberFormat="1" applyFill="1" applyBorder="1" applyAlignment="1" applyProtection="1">
      <alignment horizontal="center"/>
      <protection hidden="1"/>
    </xf>
    <xf numFmtId="170" fontId="0" fillId="7" borderId="18" xfId="0" applyNumberFormat="1" applyFill="1" applyBorder="1" applyAlignment="1" applyProtection="1">
      <alignment horizontal="center"/>
      <protection hidden="1"/>
    </xf>
    <xf numFmtId="171" fontId="22" fillId="7" borderId="9" xfId="0" applyNumberFormat="1" applyFont="1" applyFill="1" applyBorder="1" applyAlignment="1">
      <alignment horizontal="center"/>
    </xf>
    <xf numFmtId="167" fontId="23" fillId="2" borderId="0" xfId="0" applyNumberFormat="1" applyFont="1" applyFill="1" applyProtection="1">
      <protection hidden="1"/>
    </xf>
    <xf numFmtId="0" fontId="22" fillId="2" borderId="0" xfId="0" applyFont="1" applyFill="1"/>
    <xf numFmtId="0" fontId="0" fillId="2" borderId="0" xfId="0" applyFill="1"/>
    <xf numFmtId="0" fontId="6" fillId="13" borderId="0" xfId="0" applyFont="1" applyFill="1" applyAlignment="1">
      <alignment horizontal="center" vertical="center" wrapText="1"/>
    </xf>
    <xf numFmtId="0" fontId="5" fillId="2" borderId="13"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0" fontId="0" fillId="2" borderId="13" xfId="0" quotePrefix="1" applyFill="1" applyBorder="1" applyAlignment="1">
      <alignment vertical="center" wrapText="1"/>
    </xf>
    <xf numFmtId="0" fontId="0" fillId="2" borderId="0" xfId="0" quotePrefix="1" applyFill="1" applyAlignment="1">
      <alignment vertical="center" wrapText="1"/>
    </xf>
    <xf numFmtId="0" fontId="0" fillId="2" borderId="14" xfId="0" quotePrefix="1" applyFill="1" applyBorder="1" applyAlignment="1">
      <alignment vertical="center" wrapText="1"/>
    </xf>
    <xf numFmtId="0" fontId="33" fillId="11" borderId="0" xfId="0" applyFont="1" applyFill="1" applyAlignment="1">
      <alignment horizontal="center" vertical="center"/>
    </xf>
    <xf numFmtId="0" fontId="10" fillId="2" borderId="13" xfId="0" quotePrefix="1" applyFont="1" applyFill="1" applyBorder="1" applyAlignment="1">
      <alignment horizontal="left" vertical="center" wrapText="1"/>
    </xf>
    <xf numFmtId="0" fontId="10" fillId="2" borderId="0" xfId="0" quotePrefix="1" applyFont="1" applyFill="1" applyAlignment="1">
      <alignment horizontal="left" vertical="center" wrapText="1"/>
    </xf>
    <xf numFmtId="0" fontId="10" fillId="2" borderId="14" xfId="0" quotePrefix="1" applyFont="1" applyFill="1" applyBorder="1" applyAlignment="1">
      <alignment horizontal="left" vertical="center" wrapText="1"/>
    </xf>
    <xf numFmtId="0" fontId="10" fillId="2" borderId="15" xfId="0" quotePrefix="1" applyFont="1" applyFill="1" applyBorder="1" applyAlignment="1">
      <alignment horizontal="left" vertical="center" wrapText="1"/>
    </xf>
    <xf numFmtId="0" fontId="10" fillId="2" borderId="16" xfId="0" quotePrefix="1" applyFont="1" applyFill="1" applyBorder="1" applyAlignment="1">
      <alignment horizontal="left" vertical="center" wrapText="1"/>
    </xf>
    <xf numFmtId="0" fontId="10" fillId="2" borderId="17" xfId="0" quotePrefix="1" applyFont="1" applyFill="1" applyBorder="1" applyAlignment="1">
      <alignment horizontal="left" vertical="center" wrapText="1"/>
    </xf>
    <xf numFmtId="0" fontId="0" fillId="9" borderId="0" xfId="0" applyFill="1" applyAlignment="1" applyProtection="1">
      <alignment horizontal="center"/>
      <protection locked="0"/>
    </xf>
    <xf numFmtId="0" fontId="22" fillId="2" borderId="1" xfId="0" applyFont="1" applyFill="1" applyBorder="1" applyAlignment="1">
      <alignment horizontal="center"/>
    </xf>
    <xf numFmtId="0" fontId="22" fillId="2" borderId="2" xfId="0" applyFont="1" applyFill="1" applyBorder="1" applyAlignment="1">
      <alignment horizontal="center"/>
    </xf>
    <xf numFmtId="0" fontId="22" fillId="2" borderId="3" xfId="0" applyFont="1" applyFill="1" applyBorder="1" applyAlignment="1">
      <alignment horizontal="center"/>
    </xf>
    <xf numFmtId="0" fontId="10" fillId="9" borderId="0" xfId="0" applyFont="1" applyFill="1" applyAlignment="1">
      <alignment horizontal="left" vertical="center" wrapText="1"/>
    </xf>
    <xf numFmtId="168" fontId="24" fillId="5" borderId="6" xfId="0" applyNumberFormat="1" applyFont="1" applyFill="1" applyBorder="1" applyAlignment="1" applyProtection="1">
      <alignment horizontal="center" vertical="center"/>
      <protection hidden="1"/>
    </xf>
    <xf numFmtId="168" fontId="24" fillId="5" borderId="7" xfId="0" applyNumberFormat="1" applyFont="1" applyFill="1" applyBorder="1" applyAlignment="1" applyProtection="1">
      <alignment horizontal="center" vertical="center"/>
      <protection hidden="1"/>
    </xf>
    <xf numFmtId="168" fontId="24" fillId="5" borderId="5" xfId="0" applyNumberFormat="1" applyFont="1" applyFill="1" applyBorder="1" applyAlignment="1" applyProtection="1">
      <alignment horizontal="center" vertical="center"/>
      <protection hidden="1"/>
    </xf>
    <xf numFmtId="0" fontId="10" fillId="9" borderId="0" xfId="0" applyFont="1" applyFill="1" applyAlignment="1" applyProtection="1">
      <alignment horizontal="center"/>
      <protection locked="0"/>
    </xf>
    <xf numFmtId="14" fontId="0" fillId="9" borderId="0" xfId="0" applyNumberFormat="1" applyFill="1" applyAlignment="1" applyProtection="1">
      <alignment horizontal="center"/>
      <protection locked="0"/>
    </xf>
    <xf numFmtId="14" fontId="0" fillId="9" borderId="0" xfId="0" applyNumberFormat="1" applyFill="1" applyAlignment="1" applyProtection="1">
      <alignment horizontal="center" vertical="center"/>
      <protection locked="0"/>
    </xf>
    <xf numFmtId="0" fontId="22" fillId="2" borderId="0" xfId="0" applyFont="1" applyFill="1"/>
    <xf numFmtId="164" fontId="22" fillId="2" borderId="0" xfId="0" applyNumberFormat="1" applyFont="1" applyFill="1" applyAlignment="1">
      <alignment horizontal="center"/>
    </xf>
    <xf numFmtId="0" fontId="22" fillId="2" borderId="0" xfId="0" applyFont="1" applyFill="1" applyAlignment="1">
      <alignment horizontal="center"/>
    </xf>
    <xf numFmtId="0" fontId="2" fillId="5" borderId="2" xfId="0" applyFont="1" applyFill="1" applyBorder="1" applyAlignment="1">
      <alignment horizontal="center" vertical="center"/>
    </xf>
    <xf numFmtId="0" fontId="22" fillId="2" borderId="19" xfId="0" applyFont="1" applyFill="1" applyBorder="1" applyAlignment="1">
      <alignment horizontal="center"/>
    </xf>
    <xf numFmtId="0" fontId="0" fillId="6" borderId="2" xfId="0" applyFill="1" applyBorder="1" applyAlignment="1" applyProtection="1">
      <alignment horizontal="left"/>
      <protection hidden="1"/>
    </xf>
    <xf numFmtId="0" fontId="0" fillId="9" borderId="8" xfId="0" applyFill="1" applyBorder="1" applyAlignment="1" applyProtection="1">
      <alignment horizontal="center"/>
      <protection locked="0"/>
    </xf>
    <xf numFmtId="0" fontId="2" fillId="5" borderId="2" xfId="0" applyFont="1" applyFill="1" applyBorder="1" applyAlignment="1" applyProtection="1">
      <alignment horizontal="center" vertical="center"/>
      <protection hidden="1"/>
    </xf>
    <xf numFmtId="0" fontId="0" fillId="6" borderId="0" xfId="0" applyFill="1" applyAlignment="1" applyProtection="1">
      <alignment horizontal="center"/>
      <protection hidden="1"/>
    </xf>
    <xf numFmtId="15" fontId="0" fillId="9" borderId="0" xfId="0" applyNumberFormat="1" applyFill="1" applyAlignment="1" applyProtection="1">
      <alignment horizontal="center"/>
      <protection locked="0"/>
    </xf>
    <xf numFmtId="0" fontId="2" fillId="2" borderId="2" xfId="0" applyFont="1" applyFill="1" applyBorder="1" applyAlignment="1">
      <alignment horizontal="left"/>
    </xf>
    <xf numFmtId="0" fontId="0" fillId="9" borderId="19" xfId="0" applyFill="1" applyBorder="1" applyAlignment="1" applyProtection="1">
      <alignment horizontal="center"/>
      <protection locked="0"/>
    </xf>
    <xf numFmtId="0" fontId="0" fillId="2" borderId="0" xfId="0" applyFill="1" applyAlignment="1">
      <alignment horizontal="center"/>
    </xf>
    <xf numFmtId="0" fontId="0" fillId="2" borderId="13" xfId="0" quotePrefix="1" applyFill="1" applyBorder="1" applyAlignment="1">
      <alignment horizontal="left" vertical="center" wrapText="1"/>
    </xf>
    <xf numFmtId="0" fontId="0" fillId="2" borderId="0" xfId="0" quotePrefix="1" applyFill="1" applyAlignment="1">
      <alignment horizontal="left" vertical="center" wrapText="1"/>
    </xf>
    <xf numFmtId="0" fontId="0" fillId="2" borderId="14" xfId="0" quotePrefix="1" applyFill="1" applyBorder="1" applyAlignment="1">
      <alignment horizontal="left" vertical="center" wrapText="1"/>
    </xf>
    <xf numFmtId="164" fontId="0" fillId="7" borderId="0" xfId="0" applyNumberFormat="1" applyFill="1" applyAlignment="1">
      <alignment horizontal="center"/>
    </xf>
    <xf numFmtId="1" fontId="0" fillId="7" borderId="0" xfId="0" applyNumberFormat="1" applyFill="1" applyAlignment="1">
      <alignment horizontal="center"/>
    </xf>
    <xf numFmtId="164" fontId="0" fillId="7" borderId="0" xfId="0" applyNumberFormat="1" applyFill="1" applyAlignment="1">
      <alignment horizontal="center" vertical="center"/>
    </xf>
    <xf numFmtId="0" fontId="0" fillId="2" borderId="0" xfId="0" applyFill="1" applyAlignment="1">
      <alignment horizontal="left" vertical="center" wrapText="1"/>
    </xf>
    <xf numFmtId="2" fontId="0" fillId="7" borderId="0" xfId="0" applyNumberFormat="1" applyFill="1" applyAlignment="1">
      <alignment horizontal="center"/>
    </xf>
    <xf numFmtId="1" fontId="0" fillId="7" borderId="0" xfId="0" applyNumberFormat="1" applyFill="1" applyAlignment="1">
      <alignment horizontal="center" vertical="center"/>
    </xf>
    <xf numFmtId="164" fontId="22" fillId="7" borderId="0" xfId="0" applyNumberFormat="1" applyFont="1" applyFill="1" applyAlignment="1">
      <alignment horizontal="center"/>
    </xf>
    <xf numFmtId="0" fontId="22" fillId="2" borderId="0" xfId="0" applyFont="1" applyFill="1" applyAlignment="1">
      <alignment horizontal="center" vertical="center" wrapText="1"/>
    </xf>
    <xf numFmtId="0" fontId="0" fillId="2" borderId="0" xfId="0" applyFill="1" applyAlignment="1">
      <alignment horizontal="center" vertical="center"/>
    </xf>
    <xf numFmtId="0" fontId="0" fillId="2" borderId="10"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wrapText="1"/>
    </xf>
    <xf numFmtId="0" fontId="0" fillId="2" borderId="14" xfId="0" applyFill="1" applyBorder="1" applyAlignment="1">
      <alignment horizontal="center" vertical="center" wrapText="1"/>
    </xf>
    <xf numFmtId="0" fontId="0" fillId="2" borderId="15"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3" xfId="0" quotePrefix="1" applyFill="1" applyBorder="1" applyAlignment="1">
      <alignment horizontal="left" wrapText="1"/>
    </xf>
    <xf numFmtId="0" fontId="0" fillId="2" borderId="0" xfId="0" quotePrefix="1" applyFill="1" applyAlignment="1">
      <alignment horizontal="left" wrapText="1"/>
    </xf>
    <xf numFmtId="0" fontId="0" fillId="2" borderId="14" xfId="0" quotePrefix="1" applyFill="1" applyBorder="1" applyAlignment="1">
      <alignment horizontal="left" wrapText="1"/>
    </xf>
    <xf numFmtId="169" fontId="0" fillId="7" borderId="0" xfId="0" applyNumberFormat="1" applyFill="1" applyAlignment="1">
      <alignment horizontal="center"/>
    </xf>
    <xf numFmtId="0" fontId="0" fillId="2" borderId="10" xfId="0" applyFill="1" applyBorder="1" applyAlignment="1">
      <alignment horizontal="left" vertical="center" wrapText="1"/>
    </xf>
    <xf numFmtId="0" fontId="0" fillId="2" borderId="11" xfId="0" applyFill="1" applyBorder="1" applyAlignment="1">
      <alignment horizontal="left" vertical="center" wrapTex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0" fontId="0" fillId="2" borderId="0" xfId="0" applyFill="1"/>
    <xf numFmtId="164" fontId="0" fillId="2" borderId="0" xfId="0" applyNumberFormat="1" applyFill="1" applyAlignment="1">
      <alignment horizontal="center"/>
    </xf>
    <xf numFmtId="164" fontId="22" fillId="2" borderId="2" xfId="0" applyNumberFormat="1" applyFont="1" applyFill="1" applyBorder="1" applyAlignment="1">
      <alignment horizontal="left"/>
    </xf>
    <xf numFmtId="0" fontId="1" fillId="2" borderId="0"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0" fillId="2" borderId="0" xfId="0" applyFill="1" applyBorder="1"/>
    <xf numFmtId="0" fontId="1" fillId="2" borderId="25"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 fillId="2" borderId="27" xfId="0" applyFont="1" applyFill="1" applyBorder="1" applyAlignment="1">
      <alignment horizontal="center" vertical="center" wrapText="1"/>
    </xf>
    <xf numFmtId="14" fontId="0" fillId="7" borderId="0" xfId="0" applyNumberFormat="1" applyFill="1" applyAlignment="1">
      <alignment horizontal="center"/>
    </xf>
    <xf numFmtId="164" fontId="0" fillId="0" borderId="0" xfId="0" applyNumberFormat="1" applyBorder="1" applyAlignment="1">
      <alignment horizontal="left"/>
    </xf>
    <xf numFmtId="0" fontId="6" fillId="14" borderId="19" xfId="0" applyFont="1" applyFill="1" applyBorder="1"/>
  </cellXfs>
  <cellStyles count="2">
    <cellStyle name="Normal" xfId="0" builtinId="0"/>
    <cellStyle name="Normal 19" xfId="1"/>
  </cellStyles>
  <dxfs count="19">
    <dxf>
      <font>
        <b/>
        <i val="0"/>
        <color rgb="FF00B050"/>
      </font>
      <fill>
        <patternFill>
          <bgColor theme="9" tint="0.79998168889431442"/>
        </patternFill>
      </fill>
    </dxf>
    <dxf>
      <font>
        <b/>
        <i val="0"/>
        <color rgb="FFFF0000"/>
      </font>
      <fill>
        <patternFill>
          <bgColor rgb="FFFED2D6"/>
        </patternFill>
      </fill>
    </dxf>
    <dxf>
      <font>
        <b/>
        <i val="0"/>
        <color rgb="FF00B050"/>
      </font>
      <fill>
        <patternFill>
          <bgColor theme="9" tint="0.79998168889431442"/>
        </patternFill>
      </fill>
    </dxf>
    <dxf>
      <font>
        <b/>
        <i val="0"/>
        <color rgb="FFFF0000"/>
      </font>
      <fill>
        <patternFill>
          <bgColor rgb="FFFFDDDD"/>
        </patternFill>
      </fill>
    </dxf>
    <dxf>
      <font>
        <b/>
        <i val="0"/>
        <color rgb="FFFF0000"/>
      </font>
      <fill>
        <patternFill>
          <bgColor rgb="FFFDD0CB"/>
        </patternFill>
      </fill>
    </dxf>
    <dxf>
      <font>
        <b/>
        <i val="0"/>
        <color rgb="FF00B050"/>
      </font>
      <fill>
        <patternFill>
          <bgColor theme="9" tint="0.79998168889431442"/>
        </patternFill>
      </fill>
    </dxf>
    <dxf>
      <font>
        <b/>
        <i val="0"/>
        <color rgb="FF00B050"/>
      </font>
      <fill>
        <patternFill>
          <bgColor theme="9" tint="0.79998168889431442"/>
        </patternFill>
      </fill>
      <border>
        <left style="thin">
          <color auto="1"/>
        </left>
        <right style="thin">
          <color auto="1"/>
        </right>
        <top style="thin">
          <color auto="1"/>
        </top>
        <bottom style="thin">
          <color auto="1"/>
        </bottom>
        <vertical/>
        <horizontal/>
      </border>
    </dxf>
    <dxf>
      <font>
        <b/>
        <i val="0"/>
        <color rgb="FFFF0000"/>
      </font>
      <fill>
        <patternFill>
          <bgColor rgb="FFFCC4C9"/>
        </patternFill>
      </fill>
      <border>
        <left style="thin">
          <color auto="1"/>
        </left>
        <right style="thin">
          <color auto="1"/>
        </right>
        <top style="thin">
          <color auto="1"/>
        </top>
        <bottom style="thin">
          <color auto="1"/>
        </bottom>
        <vertical/>
        <horizontal/>
      </border>
    </dxf>
    <dxf>
      <font>
        <b/>
        <i val="0"/>
        <color rgb="FFFF0000"/>
      </font>
      <fill>
        <patternFill>
          <bgColor rgb="FFFDB9C4"/>
        </patternFill>
      </fill>
      <border>
        <left style="thin">
          <color auto="1"/>
        </left>
        <right style="thin">
          <color auto="1"/>
        </right>
        <top style="thin">
          <color auto="1"/>
        </top>
        <bottom style="thin">
          <color auto="1"/>
        </bottom>
        <vertical/>
        <horizontal/>
      </border>
    </dxf>
    <dxf>
      <font>
        <b/>
        <i val="0"/>
        <color rgb="FF00B050"/>
      </font>
      <fill>
        <patternFill>
          <bgColor theme="9" tint="0.79998168889431442"/>
        </patternFill>
      </fill>
      <border>
        <left style="thin">
          <color auto="1"/>
        </left>
        <right style="thin">
          <color auto="1"/>
        </right>
        <top style="thin">
          <color auto="1"/>
        </top>
        <bottom style="thin">
          <color auto="1"/>
        </bottom>
        <vertical/>
        <horizontal/>
      </border>
    </dxf>
    <dxf>
      <font>
        <b/>
        <i val="0"/>
        <color rgb="FFFF0000"/>
      </font>
      <fill>
        <patternFill>
          <bgColor rgb="FFFCC4C9"/>
        </patternFill>
      </fill>
      <border>
        <left style="thin">
          <color auto="1"/>
        </left>
        <right style="thin">
          <color auto="1"/>
        </right>
        <top style="thin">
          <color auto="1"/>
        </top>
        <bottom style="thin">
          <color auto="1"/>
        </bottom>
        <vertical/>
        <horizontal/>
      </border>
    </dxf>
    <dxf>
      <font>
        <b/>
        <i val="0"/>
        <color rgb="FFFF0000"/>
      </font>
      <fill>
        <patternFill>
          <bgColor rgb="FFFDB9C4"/>
        </patternFill>
      </fill>
      <border>
        <left style="thin">
          <color auto="1"/>
        </left>
        <right style="thin">
          <color auto="1"/>
        </right>
        <top style="thin">
          <color auto="1"/>
        </top>
        <bottom style="thin">
          <color auto="1"/>
        </bottom>
        <vertical/>
        <horizontal/>
      </border>
    </dxf>
    <dxf>
      <font>
        <b/>
        <i val="0"/>
        <color rgb="FF00B050"/>
      </font>
      <fill>
        <patternFill>
          <bgColor theme="9" tint="0.79998168889431442"/>
        </patternFill>
      </fill>
    </dxf>
    <dxf>
      <font>
        <b/>
        <i val="0"/>
        <color rgb="FFFF0000"/>
      </font>
      <fill>
        <patternFill>
          <bgColor rgb="FFFFA3A3"/>
        </patternFill>
      </fill>
    </dxf>
    <dxf>
      <font>
        <b/>
        <i val="0"/>
        <color rgb="FF00B050"/>
      </font>
      <fill>
        <patternFill>
          <bgColor theme="0"/>
        </patternFill>
      </fill>
    </dxf>
    <dxf>
      <font>
        <b/>
        <i val="0"/>
        <color rgb="FFFF0000"/>
      </font>
    </dxf>
    <dxf>
      <font>
        <b/>
        <i val="0"/>
        <color rgb="FF00B050"/>
      </font>
      <fill>
        <patternFill>
          <bgColor theme="9" tint="0.79998168889431442"/>
        </patternFill>
      </fill>
    </dxf>
    <dxf>
      <font>
        <b/>
        <i val="0"/>
        <color rgb="FFFF0000"/>
      </font>
      <fill>
        <patternFill>
          <bgColor rgb="FFFEE2E6"/>
        </patternFill>
      </fill>
    </dxf>
    <dxf>
      <font>
        <b/>
        <i val="0"/>
        <color rgb="FF00B050"/>
      </font>
      <fill>
        <patternFill>
          <bgColor theme="9" tint="0.79998168889431442"/>
        </patternFill>
      </fill>
    </dxf>
  </dxfs>
  <tableStyles count="0" defaultTableStyle="TableStyleMedium2" defaultPivotStyle="PivotStyleLight16"/>
  <colors>
    <mruColors>
      <color rgb="FFFFDDDD"/>
      <color rgb="FFFFCCFF"/>
      <color rgb="FFFEE2E6"/>
      <color rgb="FFFED2D6"/>
      <color rgb="FFFDD0CB"/>
      <color rgb="FFCC00FF"/>
      <color rgb="FFFEE8EC"/>
      <color rgb="FFFDCDD5"/>
      <color rgb="FFFCC4C9"/>
      <color rgb="FFFDB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200347</xdr:colOff>
      <xdr:row>0</xdr:row>
      <xdr:rowOff>166620</xdr:rowOff>
    </xdr:from>
    <xdr:to>
      <xdr:col>3</xdr:col>
      <xdr:colOff>76522</xdr:colOff>
      <xdr:row>10</xdr:row>
      <xdr:rowOff>261602</xdr:rowOff>
    </xdr:to>
    <xdr:pic>
      <xdr:nvPicPr>
        <xdr:cNvPr id="3" name="Image 3" descr="Une image contenant cercle, Graphique, symbole, logo&#10;&#10;Description générée automatiquement">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347" y="166620"/>
          <a:ext cx="1537335" cy="1824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234772</xdr:colOff>
      <xdr:row>20</xdr:row>
      <xdr:rowOff>36275</xdr:rowOff>
    </xdr:from>
    <xdr:to>
      <xdr:col>1</xdr:col>
      <xdr:colOff>439362</xdr:colOff>
      <xdr:row>21</xdr:row>
      <xdr:rowOff>15815</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440512" y="4303475"/>
          <a:ext cx="204590" cy="192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0</xdr:row>
      <xdr:rowOff>123825</xdr:rowOff>
    </xdr:from>
    <xdr:to>
      <xdr:col>2</xdr:col>
      <xdr:colOff>749121</xdr:colOff>
      <xdr:row>10</xdr:row>
      <xdr:rowOff>222966</xdr:rowOff>
    </xdr:to>
    <xdr:pic>
      <xdr:nvPicPr>
        <xdr:cNvPr id="4" name="Image 3" descr="Une image contenant cercle, Graphique, symbole, logo&#10;&#10;Description générée automatiquement">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23825"/>
          <a:ext cx="1539696" cy="1899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107339</xdr:colOff>
      <xdr:row>22</xdr:row>
      <xdr:rowOff>77127</xdr:rowOff>
    </xdr:from>
    <xdr:to>
      <xdr:col>1</xdr:col>
      <xdr:colOff>673100</xdr:colOff>
      <xdr:row>23</xdr:row>
      <xdr:rowOff>340724</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323239" y="4776127"/>
          <a:ext cx="565761" cy="555697"/>
        </a:xfrm>
        <a:prstGeom prst="rect">
          <a:avLst/>
        </a:prstGeom>
      </xdr:spPr>
    </xdr:pic>
    <xdr:clientData/>
  </xdr:twoCellAnchor>
  <xdr:twoCellAnchor editAs="oneCell">
    <xdr:from>
      <xdr:col>5</xdr:col>
      <xdr:colOff>661737</xdr:colOff>
      <xdr:row>47</xdr:row>
      <xdr:rowOff>20052</xdr:rowOff>
    </xdr:from>
    <xdr:to>
      <xdr:col>5</xdr:col>
      <xdr:colOff>1227498</xdr:colOff>
      <xdr:row>49</xdr:row>
      <xdr:rowOff>183386</xdr:rowOff>
    </xdr:to>
    <xdr:pic>
      <xdr:nvPicPr>
        <xdr:cNvPr id="5" name="Image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6336632" y="10597815"/>
          <a:ext cx="565761" cy="554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733425</xdr:colOff>
      <xdr:row>0</xdr:row>
      <xdr:rowOff>95250</xdr:rowOff>
    </xdr:from>
    <xdr:to>
      <xdr:col>2</xdr:col>
      <xdr:colOff>595883</xdr:colOff>
      <xdr:row>11</xdr:row>
      <xdr:rowOff>66798</xdr:rowOff>
    </xdr:to>
    <xdr:pic>
      <xdr:nvPicPr>
        <xdr:cNvPr id="2" name="Image 1" descr="Une image contenant cercle, Graphique, symbole, logo&#10;&#10;Description générée automatiquemen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95250"/>
          <a:ext cx="1538858" cy="2190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122902</xdr:colOff>
      <xdr:row>14</xdr:row>
      <xdr:rowOff>209115</xdr:rowOff>
    </xdr:from>
    <xdr:to>
      <xdr:col>23</xdr:col>
      <xdr:colOff>500140</xdr:colOff>
      <xdr:row>28</xdr:row>
      <xdr:rowOff>171698</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22091854" y="3066615"/>
          <a:ext cx="6256109" cy="2889155"/>
        </a:xfrm>
        <a:prstGeom prst="rect">
          <a:avLst/>
        </a:prstGeom>
      </xdr:spPr>
    </xdr:pic>
    <xdr:clientData/>
  </xdr:twoCellAnchor>
  <xdr:twoCellAnchor editAs="oneCell">
    <xdr:from>
      <xdr:col>15</xdr:col>
      <xdr:colOff>644357</xdr:colOff>
      <xdr:row>47</xdr:row>
      <xdr:rowOff>293153</xdr:rowOff>
    </xdr:from>
    <xdr:to>
      <xdr:col>22</xdr:col>
      <xdr:colOff>628325</xdr:colOff>
      <xdr:row>73</xdr:row>
      <xdr:rowOff>73977</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21742884" y="10366167"/>
          <a:ext cx="5829448" cy="4951138"/>
        </a:xfrm>
        <a:prstGeom prst="rect">
          <a:avLst/>
        </a:prstGeom>
        <a:solidFill>
          <a:schemeClr val="bg1"/>
        </a:solidFill>
      </xdr:spPr>
    </xdr:pic>
    <xdr:clientData/>
  </xdr:twoCellAnchor>
  <xdr:twoCellAnchor editAs="oneCell">
    <xdr:from>
      <xdr:col>16</xdr:col>
      <xdr:colOff>182016</xdr:colOff>
      <xdr:row>31</xdr:row>
      <xdr:rowOff>136810</xdr:rowOff>
    </xdr:from>
    <xdr:to>
      <xdr:col>22</xdr:col>
      <xdr:colOff>715002</xdr:colOff>
      <xdr:row>38</xdr:row>
      <xdr:rowOff>210656</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a:stretch>
          <a:fillRect/>
        </a:stretch>
      </xdr:blipFill>
      <xdr:spPr>
        <a:xfrm>
          <a:off x="22115612" y="6517255"/>
          <a:ext cx="5543397" cy="1613504"/>
        </a:xfrm>
        <a:prstGeom prst="rect">
          <a:avLst/>
        </a:prstGeom>
      </xdr:spPr>
    </xdr:pic>
    <xdr:clientData/>
  </xdr:twoCellAnchor>
  <xdr:twoCellAnchor editAs="oneCell">
    <xdr:from>
      <xdr:col>16</xdr:col>
      <xdr:colOff>201754</xdr:colOff>
      <xdr:row>39</xdr:row>
      <xdr:rowOff>102958</xdr:rowOff>
    </xdr:from>
    <xdr:to>
      <xdr:col>23</xdr:col>
      <xdr:colOff>102637</xdr:colOff>
      <xdr:row>46</xdr:row>
      <xdr:rowOff>52004</xdr:rowOff>
    </xdr:to>
    <xdr:pic>
      <xdr:nvPicPr>
        <xdr:cNvPr id="10" name="Imag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a:stretch>
          <a:fillRect/>
        </a:stretch>
      </xdr:blipFill>
      <xdr:spPr>
        <a:xfrm>
          <a:off x="22135350" y="8323163"/>
          <a:ext cx="5746362" cy="1553944"/>
        </a:xfrm>
        <a:prstGeom prst="rect">
          <a:avLst/>
        </a:prstGeom>
      </xdr:spPr>
    </xdr:pic>
    <xdr:clientData/>
  </xdr:twoCellAnchor>
  <xdr:twoCellAnchor editAs="oneCell">
    <xdr:from>
      <xdr:col>1</xdr:col>
      <xdr:colOff>474364</xdr:colOff>
      <xdr:row>55</xdr:row>
      <xdr:rowOff>153055</xdr:rowOff>
    </xdr:from>
    <xdr:to>
      <xdr:col>1</xdr:col>
      <xdr:colOff>705685</xdr:colOff>
      <xdr:row>57</xdr:row>
      <xdr:rowOff>4517</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311727" y="11394648"/>
          <a:ext cx="231321" cy="217808"/>
        </a:xfrm>
        <a:prstGeom prst="rect">
          <a:avLst/>
        </a:prstGeom>
      </xdr:spPr>
    </xdr:pic>
    <xdr:clientData/>
  </xdr:twoCellAnchor>
  <xdr:twoCellAnchor editAs="oneCell">
    <xdr:from>
      <xdr:col>1</xdr:col>
      <xdr:colOff>433931</xdr:colOff>
      <xdr:row>66</xdr:row>
      <xdr:rowOff>162667</xdr:rowOff>
    </xdr:from>
    <xdr:to>
      <xdr:col>1</xdr:col>
      <xdr:colOff>732156</xdr:colOff>
      <xdr:row>68</xdr:row>
      <xdr:rowOff>10467</xdr:rowOff>
    </xdr:to>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a:stretch>
          <a:fillRect/>
        </a:stretch>
      </xdr:blipFill>
      <xdr:spPr>
        <a:xfrm>
          <a:off x="1271294" y="13476733"/>
          <a:ext cx="298225" cy="287415"/>
        </a:xfrm>
        <a:prstGeom prst="rect">
          <a:avLst/>
        </a:prstGeom>
      </xdr:spPr>
    </xdr:pic>
    <xdr:clientData/>
  </xdr:twoCellAnchor>
  <xdr:twoCellAnchor editAs="oneCell">
    <xdr:from>
      <xdr:col>1</xdr:col>
      <xdr:colOff>451805</xdr:colOff>
      <xdr:row>47</xdr:row>
      <xdr:rowOff>356127</xdr:rowOff>
    </xdr:from>
    <xdr:to>
      <xdr:col>1</xdr:col>
      <xdr:colOff>693593</xdr:colOff>
      <xdr:row>49</xdr:row>
      <xdr:rowOff>4239</xdr:rowOff>
    </xdr:to>
    <xdr:pic>
      <xdr:nvPicPr>
        <xdr:cNvPr id="14" name="Imag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a:stretch>
          <a:fillRect/>
        </a:stretch>
      </xdr:blipFill>
      <xdr:spPr>
        <a:xfrm>
          <a:off x="1291644" y="10843869"/>
          <a:ext cx="241788" cy="2421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409575</xdr:colOff>
      <xdr:row>0</xdr:row>
      <xdr:rowOff>47625</xdr:rowOff>
    </xdr:from>
    <xdr:to>
      <xdr:col>2</xdr:col>
      <xdr:colOff>273847</xdr:colOff>
      <xdr:row>11</xdr:row>
      <xdr:rowOff>25069</xdr:rowOff>
    </xdr:to>
    <xdr:pic>
      <xdr:nvPicPr>
        <xdr:cNvPr id="3" name="Image 2" descr="Une image contenant cercle, Graphique, symbole, logo&#10;&#10;Description générée automatiquement">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47625"/>
          <a:ext cx="1540672" cy="20919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560294</xdr:colOff>
      <xdr:row>14</xdr:row>
      <xdr:rowOff>22720</xdr:rowOff>
    </xdr:from>
    <xdr:to>
      <xdr:col>1</xdr:col>
      <xdr:colOff>805423</xdr:colOff>
      <xdr:row>15</xdr:row>
      <xdr:rowOff>65893</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1400735" y="3055312"/>
          <a:ext cx="245129" cy="236902"/>
        </a:xfrm>
        <a:prstGeom prst="rect">
          <a:avLst/>
        </a:prstGeom>
      </xdr:spPr>
    </xdr:pic>
    <xdr:clientData/>
  </xdr:twoCellAnchor>
  <xdr:twoCellAnchor editAs="oneCell">
    <xdr:from>
      <xdr:col>18</xdr:col>
      <xdr:colOff>132857</xdr:colOff>
      <xdr:row>45</xdr:row>
      <xdr:rowOff>23416</xdr:rowOff>
    </xdr:from>
    <xdr:to>
      <xdr:col>23</xdr:col>
      <xdr:colOff>677460</xdr:colOff>
      <xdr:row>71</xdr:row>
      <xdr:rowOff>136603</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3"/>
        <a:srcRect l="-1" r="62982" b="26812"/>
        <a:stretch/>
      </xdr:blipFill>
      <xdr:spPr>
        <a:xfrm>
          <a:off x="21486877" y="8982065"/>
          <a:ext cx="4727880" cy="49271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733425</xdr:colOff>
      <xdr:row>0</xdr:row>
      <xdr:rowOff>95250</xdr:rowOff>
    </xdr:from>
    <xdr:to>
      <xdr:col>2</xdr:col>
      <xdr:colOff>595883</xdr:colOff>
      <xdr:row>11</xdr:row>
      <xdr:rowOff>66798</xdr:rowOff>
    </xdr:to>
    <xdr:pic>
      <xdr:nvPicPr>
        <xdr:cNvPr id="2" name="Image 1" descr="Une image contenant cercle, Graphique, symbole, logo&#10;&#10;Description générée automatiquemen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95250"/>
          <a:ext cx="1538858" cy="2209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546509</xdr:colOff>
      <xdr:row>70</xdr:row>
      <xdr:rowOff>40393</xdr:rowOff>
    </xdr:from>
    <xdr:to>
      <xdr:col>1</xdr:col>
      <xdr:colOff>777830</xdr:colOff>
      <xdr:row>70</xdr:row>
      <xdr:rowOff>280331</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1386348" y="14696603"/>
          <a:ext cx="231321" cy="239938"/>
        </a:xfrm>
        <a:prstGeom prst="rect">
          <a:avLst/>
        </a:prstGeom>
      </xdr:spPr>
    </xdr:pic>
    <xdr:clientData/>
  </xdr:twoCellAnchor>
  <xdr:twoCellAnchor editAs="oneCell">
    <xdr:from>
      <xdr:col>1</xdr:col>
      <xdr:colOff>518345</xdr:colOff>
      <xdr:row>58</xdr:row>
      <xdr:rowOff>131490</xdr:rowOff>
    </xdr:from>
    <xdr:to>
      <xdr:col>1</xdr:col>
      <xdr:colOff>750325</xdr:colOff>
      <xdr:row>60</xdr:row>
      <xdr:rowOff>4732</xdr:rowOff>
    </xdr:to>
    <xdr:pic>
      <xdr:nvPicPr>
        <xdr:cNvPr id="8" name="Imag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stretch>
          <a:fillRect/>
        </a:stretch>
      </xdr:blipFill>
      <xdr:spPr>
        <a:xfrm>
          <a:off x="1358184" y="12544716"/>
          <a:ext cx="231980" cy="252192"/>
        </a:xfrm>
        <a:prstGeom prst="rect">
          <a:avLst/>
        </a:prstGeom>
      </xdr:spPr>
    </xdr:pic>
    <xdr:clientData/>
  </xdr:twoCellAnchor>
  <xdr:twoCellAnchor editAs="oneCell">
    <xdr:from>
      <xdr:col>1</xdr:col>
      <xdr:colOff>426750</xdr:colOff>
      <xdr:row>50</xdr:row>
      <xdr:rowOff>330803</xdr:rowOff>
    </xdr:from>
    <xdr:to>
      <xdr:col>1</xdr:col>
      <xdr:colOff>668538</xdr:colOff>
      <xdr:row>52</xdr:row>
      <xdr:rowOff>21856</xdr:rowOff>
    </xdr:to>
    <xdr:pic>
      <xdr:nvPicPr>
        <xdr:cNvPr id="9" name="Imag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263091" y="10483059"/>
          <a:ext cx="241788" cy="271846"/>
        </a:xfrm>
        <a:prstGeom prst="rect">
          <a:avLst/>
        </a:prstGeom>
      </xdr:spPr>
    </xdr:pic>
    <xdr:clientData/>
  </xdr:twoCellAnchor>
  <xdr:twoCellAnchor editAs="oneCell">
    <xdr:from>
      <xdr:col>16</xdr:col>
      <xdr:colOff>66675</xdr:colOff>
      <xdr:row>17</xdr:row>
      <xdr:rowOff>19050</xdr:rowOff>
    </xdr:from>
    <xdr:to>
      <xdr:col>22</xdr:col>
      <xdr:colOff>805889</xdr:colOff>
      <xdr:row>29</xdr:row>
      <xdr:rowOff>152400</xdr:rowOff>
    </xdr:to>
    <xdr:pic>
      <xdr:nvPicPr>
        <xdr:cNvPr id="10" name="Imag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a:stretch>
          <a:fillRect/>
        </a:stretch>
      </xdr:blipFill>
      <xdr:spPr>
        <a:xfrm>
          <a:off x="21745575" y="3438525"/>
          <a:ext cx="5768414" cy="2628900"/>
        </a:xfrm>
        <a:prstGeom prst="rect">
          <a:avLst/>
        </a:prstGeom>
      </xdr:spPr>
    </xdr:pic>
    <xdr:clientData/>
  </xdr:twoCellAnchor>
  <xdr:twoCellAnchor editAs="oneCell">
    <xdr:from>
      <xdr:col>7</xdr:col>
      <xdr:colOff>219206</xdr:colOff>
      <xdr:row>39</xdr:row>
      <xdr:rowOff>127774</xdr:rowOff>
    </xdr:from>
    <xdr:to>
      <xdr:col>9</xdr:col>
      <xdr:colOff>1548026</xdr:colOff>
      <xdr:row>47</xdr:row>
      <xdr:rowOff>66680</xdr:rowOff>
    </xdr:to>
    <xdr:pic>
      <xdr:nvPicPr>
        <xdr:cNvPr id="11" name="Picture 2" descr="https://www.researchgate.net/publication/274717701/figure/fig6/AS:614255829205020@1523461410895/Cells-are-electrically-connected-into-strings-via-cell-interconnect-ribbons-and-the.png">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139145" y="8258872"/>
          <a:ext cx="3001503" cy="1344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48786</xdr:colOff>
      <xdr:row>32</xdr:row>
      <xdr:rowOff>23232</xdr:rowOff>
    </xdr:from>
    <xdr:to>
      <xdr:col>24</xdr:col>
      <xdr:colOff>517644</xdr:colOff>
      <xdr:row>46</xdr:row>
      <xdr:rowOff>43385</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stretch>
          <a:fillRect/>
        </a:stretch>
      </xdr:blipFill>
      <xdr:spPr>
        <a:xfrm>
          <a:off x="22885554" y="6574573"/>
          <a:ext cx="7159590" cy="2819574"/>
        </a:xfrm>
        <a:prstGeom prst="rect">
          <a:avLst/>
        </a:prstGeom>
      </xdr:spPr>
    </xdr:pic>
    <xdr:clientData/>
  </xdr:twoCellAnchor>
  <xdr:twoCellAnchor editAs="oneCell">
    <xdr:from>
      <xdr:col>16</xdr:col>
      <xdr:colOff>232313</xdr:colOff>
      <xdr:row>48</xdr:row>
      <xdr:rowOff>53437</xdr:rowOff>
    </xdr:from>
    <xdr:to>
      <xdr:col>24</xdr:col>
      <xdr:colOff>94001</xdr:colOff>
      <xdr:row>62</xdr:row>
      <xdr:rowOff>176022</xdr:rowOff>
    </xdr:to>
    <xdr:pic>
      <xdr:nvPicPr>
        <xdr:cNvPr id="13" name="Imag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6"/>
        <a:stretch>
          <a:fillRect/>
        </a:stretch>
      </xdr:blipFill>
      <xdr:spPr>
        <a:xfrm>
          <a:off x="22753288" y="10224200"/>
          <a:ext cx="6577620" cy="314308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écile Albrecht" id="{3B5C3606-3204-4B4D-8C08-61B81E59BC25}" userId="S::cecile.albrecht@kapstan.fr::92b072a6-b7fc-4a4e-a2ec-1371f3ed5cde"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6" dT="2025-01-06T15:13:46.34" personId="{3B5C3606-3204-4B4D-8C08-61B81E59BC25}" id="{0440F507-EB7C-4FD9-BF95-C5A7A253C828}">
    <text>«résultats»</text>
  </threadedComment>
  <threadedComment ref="M38" dT="2025-01-06T16:47:51.57" personId="{3B5C3606-3204-4B4D-8C08-61B81E59BC25}" id="{D78A0B17-28D3-45F4-850B-84838367350E}">
    <text>Pourquoi sont associés des modules avec différents nombres de cellules? Ce sont forcément des réf de modules différentes</text>
  </threadedComment>
  <threadedComment ref="D52" dT="2025-01-03T14:42:59.09" personId="{3B5C3606-3204-4B4D-8C08-61B81E59BC25}" id="{08154C8A-E763-435B-A4E4-6E900932CA90}">
    <text>Pas de formule</text>
  </threadedComment>
  <threadedComment ref="D71" dT="2025-01-03T16:13:47.90" personId="{3B5C3606-3204-4B4D-8C08-61B81E59BC25}" id="{BCF308E4-71BE-402E-942B-659D58CF4B21}">
    <text>Pas de formule</text>
  </threadedComment>
  <threadedComment ref="D79" dT="2025-01-03T16:14:11.36" personId="{3B5C3606-3204-4B4D-8C08-61B81E59BC25}" id="{28DD680C-FC23-4893-83F5-DDD2C7A36FA9}">
    <text>Pas de seuil indiqué</text>
  </threadedComment>
</ThreadedComments>
</file>

<file path=xl/threadedComments/threadedComment2.xml><?xml version="1.0" encoding="utf-8"?>
<ThreadedComments xmlns="http://schemas.microsoft.com/office/spreadsheetml/2018/threadedcomments" xmlns:x="http://schemas.openxmlformats.org/spreadsheetml/2006/main">
  <threadedComment ref="D32" dT="2025-01-03T16:15:12.80" personId="{3B5C3606-3204-4B4D-8C08-61B81E59BC25}" id="{5D53519C-0680-446A-8BB3-529A770648C8}">
    <text>Pas les bons formats</text>
  </threadedComment>
  <threadedComment ref="C51" dT="2025-01-06T15:37:49.66" personId="{3B5C3606-3204-4B4D-8C08-61B81E59BC25}" id="{F7CE05B2-216E-48F2-AF5C-0ED2B9156126}">
    <text>Qu’en est-il des quantités d’argent autres que front et back face? Ex backfront; bushbar side? Ajouter paragraphe autre?</text>
  </threadedComment>
  <threadedComment ref="M72" dT="2025-01-03T16:21:07.09" personId="{3B5C3606-3204-4B4D-8C08-61B81E59BC25}" id="{413656C4-37CC-49B3-9891-EB56060958D3}">
    <text>Pas correct, doit être &lt;14</text>
  </threadedComment>
  <threadedComment ref="N72" dT="2025-01-03T16:21:13.52" personId="{3B5C3606-3204-4B4D-8C08-61B81E59BC25}" id="{6C1ED7D8-A0C9-4F1B-A1DB-63F3822EFF25}">
    <text>Pas conforme</text>
  </threadedComment>
</ThreadedComments>
</file>

<file path=xl/threadedComments/threadedComment3.xml><?xml version="1.0" encoding="utf-8"?>
<ThreadedComments xmlns="http://schemas.microsoft.com/office/spreadsheetml/2018/threadedcomments" xmlns:x="http://schemas.openxmlformats.org/spreadsheetml/2006/main">
  <threadedComment ref="D28" dT="2025-01-03T16:21:37.62" personId="{3B5C3606-3204-4B4D-8C08-61B81E59BC25}" id="{4F325728-9AE8-4067-89E3-EDFB30EE5165}">
    <text>Pb format de nb</text>
  </threadedComment>
</ThreadedComments>
</file>

<file path=xl/threadedComments/threadedComment4.xml><?xml version="1.0" encoding="utf-8"?>
<ThreadedComments xmlns="http://schemas.microsoft.com/office/spreadsheetml/2018/threadedcomments" xmlns:x="http://schemas.openxmlformats.org/spreadsheetml/2006/main">
  <threadedComment ref="C48" dT="2025-01-06T15:11:55.08" personId="{3B5C3606-3204-4B4D-8C08-61B81E59BC25}" id="{52AFF236-D9D0-44C3-AC39-E9F4BEA66758}">
    <text>Ribbons = cuivre+solder bar --&gt; ajouter notes sur 40% du solder bar et pas du ribbons total</text>
  </threadedComment>
  <threadedComment ref="M67" dT="2025-01-03T16:28:18.88" personId="{3B5C3606-3204-4B4D-8C08-61B81E59BC25}" id="{8CA2D142-861F-44D4-A931-609A75D18D9F}">
    <text>Pb de formulation, &lt; au lieu de &gt;
Même pb sur specimen dans le pdf de présentation du webinaire</text>
  </threadedComment>
  <threadedComment ref="D85" dT="2025-01-03T16:29:07.29" personId="{3B5C3606-3204-4B4D-8C08-61B81E59BC25}" id="{6988C523-0D1F-46C8-A450-6A768BC59788}">
    <text>Poids total ou poids sans cadre alu?</text>
  </threadedComment>
  <threadedComment ref="E93" dT="2025-01-06T15:07:13.45" personId="{3B5C3606-3204-4B4D-8C08-61B81E59BC25}" id="{6FFD479F-AB8B-4E35-9EDF-6144AF06A926}">
    <text>Noté conforme même si résultat &gt; 0.1%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6:R51"/>
  <sheetViews>
    <sheetView tabSelected="1" topLeftCell="A8" zoomScale="89" zoomScaleNormal="89" workbookViewId="0">
      <selection activeCell="P35" sqref="P35"/>
    </sheetView>
  </sheetViews>
  <sheetFormatPr baseColWidth="10" defaultColWidth="11" defaultRowHeight="14.25" x14ac:dyDescent="0.2"/>
  <cols>
    <col min="1" max="1" width="2.75" style="1" customWidth="1"/>
    <col min="2" max="2" width="8.125" style="1" customWidth="1"/>
    <col min="3" max="10" width="11" style="1"/>
    <col min="11" max="11" width="36.375" style="1" customWidth="1"/>
    <col min="12" max="16384" width="11" style="1"/>
  </cols>
  <sheetData>
    <row r="6" spans="1:13" ht="26.25" x14ac:dyDescent="0.2">
      <c r="D6" s="2"/>
    </row>
    <row r="10" spans="1:13" ht="1.5" customHeight="1" x14ac:dyDescent="0.2"/>
    <row r="11" spans="1:13" ht="36" customHeight="1" x14ac:dyDescent="0.2">
      <c r="E11" s="2"/>
      <c r="F11" s="2"/>
      <c r="G11" s="2"/>
      <c r="H11" s="2"/>
      <c r="I11" s="2"/>
      <c r="J11" s="2"/>
      <c r="K11" s="2"/>
      <c r="L11" s="2"/>
      <c r="M11" s="2"/>
    </row>
    <row r="12" spans="1:13" ht="66" customHeight="1" x14ac:dyDescent="0.2">
      <c r="B12" s="231" t="s">
        <v>184</v>
      </c>
      <c r="C12" s="231"/>
      <c r="D12" s="231"/>
      <c r="E12" s="231"/>
      <c r="F12" s="231"/>
      <c r="G12" s="231"/>
      <c r="H12" s="231"/>
      <c r="I12" s="231"/>
      <c r="J12" s="231"/>
      <c r="K12" s="231"/>
      <c r="L12" s="2"/>
      <c r="M12" s="2"/>
    </row>
    <row r="13" spans="1:13" ht="13.5" customHeight="1" x14ac:dyDescent="0.2">
      <c r="A13" s="9"/>
      <c r="D13" s="9" t="s">
        <v>4</v>
      </c>
      <c r="E13" s="2"/>
      <c r="F13" s="2"/>
      <c r="G13" s="2"/>
      <c r="H13" s="2"/>
      <c r="I13" s="2"/>
      <c r="J13" s="2"/>
      <c r="K13" s="2"/>
      <c r="L13" s="2"/>
      <c r="M13" s="2"/>
    </row>
    <row r="14" spans="1:13" s="10" customFormat="1" ht="13.5" customHeight="1" x14ac:dyDescent="0.25">
      <c r="A14" s="186"/>
      <c r="B14" s="188" t="s">
        <v>185</v>
      </c>
      <c r="C14" s="189"/>
      <c r="D14" s="190"/>
      <c r="E14" s="191"/>
      <c r="F14" s="191"/>
      <c r="G14" s="191"/>
      <c r="H14" s="191"/>
      <c r="I14" s="2"/>
      <c r="J14" s="2"/>
      <c r="K14" s="2"/>
      <c r="L14" s="2"/>
      <c r="M14" s="2"/>
    </row>
    <row r="15" spans="1:13" s="10" customFormat="1" ht="13.5" customHeight="1" x14ac:dyDescent="0.25">
      <c r="A15" s="186"/>
      <c r="B15" s="187"/>
      <c r="D15" s="186"/>
      <c r="E15" s="2"/>
      <c r="F15" s="2"/>
      <c r="G15" s="2"/>
      <c r="H15" s="2"/>
      <c r="I15" s="2"/>
      <c r="J15" s="2"/>
      <c r="K15" s="2"/>
      <c r="L15" s="2"/>
      <c r="M15" s="2"/>
    </row>
    <row r="16" spans="1:13" ht="15" x14ac:dyDescent="0.25">
      <c r="B16" s="4" t="s">
        <v>186</v>
      </c>
    </row>
    <row r="17" spans="2:3" x14ac:dyDescent="0.2">
      <c r="B17" s="1" t="s">
        <v>203</v>
      </c>
    </row>
    <row r="19" spans="2:3" ht="15" x14ac:dyDescent="0.25">
      <c r="B19" s="4" t="s">
        <v>188</v>
      </c>
    </row>
    <row r="20" spans="2:3" ht="3" customHeight="1" x14ac:dyDescent="0.2"/>
    <row r="21" spans="2:3" ht="17.25" customHeight="1" x14ac:dyDescent="0.25">
      <c r="C21" s="11" t="s">
        <v>187</v>
      </c>
    </row>
    <row r="22" spans="2:3" ht="6.75" customHeight="1" x14ac:dyDescent="0.2"/>
    <row r="23" spans="2:3" ht="15" x14ac:dyDescent="0.25">
      <c r="B23" s="8" t="s">
        <v>189</v>
      </c>
    </row>
    <row r="24" spans="2:3" ht="5.25" customHeight="1" x14ac:dyDescent="0.2"/>
    <row r="25" spans="2:3" ht="13.5" customHeight="1" x14ac:dyDescent="0.2">
      <c r="B25" s="1" t="s">
        <v>194</v>
      </c>
    </row>
    <row r="26" spans="2:3" ht="15.75" customHeight="1" x14ac:dyDescent="0.2">
      <c r="B26" s="1" t="s">
        <v>193</v>
      </c>
    </row>
    <row r="27" spans="2:3" ht="4.5" customHeight="1" x14ac:dyDescent="0.2"/>
    <row r="28" spans="2:3" ht="15" customHeight="1" x14ac:dyDescent="0.25">
      <c r="B28" s="8" t="s">
        <v>204</v>
      </c>
    </row>
    <row r="29" spans="2:3" ht="6" customHeight="1" x14ac:dyDescent="0.2"/>
    <row r="30" spans="2:3" x14ac:dyDescent="0.2">
      <c r="B30" s="1" t="s">
        <v>205</v>
      </c>
    </row>
    <row r="31" spans="2:3" x14ac:dyDescent="0.2">
      <c r="B31" s="1" t="s">
        <v>206</v>
      </c>
    </row>
    <row r="32" spans="2:3" ht="5.25" customHeight="1" x14ac:dyDescent="0.2"/>
    <row r="33" spans="2:18" ht="15" x14ac:dyDescent="0.25">
      <c r="B33" s="8" t="s">
        <v>207</v>
      </c>
      <c r="O33" s="3"/>
      <c r="Q33" s="3"/>
      <c r="R33" s="5"/>
    </row>
    <row r="34" spans="2:18" ht="4.5" customHeight="1" x14ac:dyDescent="0.2">
      <c r="R34" s="5"/>
    </row>
    <row r="35" spans="2:18" x14ac:dyDescent="0.2">
      <c r="B35" s="1" t="s">
        <v>1</v>
      </c>
    </row>
    <row r="36" spans="2:18" ht="12.75" customHeight="1" x14ac:dyDescent="0.2">
      <c r="B36" s="1" t="s">
        <v>5</v>
      </c>
      <c r="G36" s="9"/>
    </row>
    <row r="37" spans="2:18" ht="15" x14ac:dyDescent="0.25">
      <c r="C37" s="1" t="s">
        <v>190</v>
      </c>
    </row>
    <row r="38" spans="2:18" ht="15" x14ac:dyDescent="0.25">
      <c r="B38" s="12" t="s">
        <v>2</v>
      </c>
      <c r="K38" s="25"/>
    </row>
    <row r="39" spans="2:18" ht="15" x14ac:dyDescent="0.25">
      <c r="C39" s="1" t="s">
        <v>191</v>
      </c>
    </row>
    <row r="40" spans="2:18" x14ac:dyDescent="0.2">
      <c r="C40" s="1" t="s">
        <v>192</v>
      </c>
    </row>
    <row r="42" spans="2:18" ht="15" x14ac:dyDescent="0.25">
      <c r="B42" s="4" t="s">
        <v>195</v>
      </c>
    </row>
    <row r="43" spans="2:18" x14ac:dyDescent="0.2">
      <c r="B43" s="1" t="s">
        <v>198</v>
      </c>
      <c r="R43" s="5"/>
    </row>
    <row r="44" spans="2:18" x14ac:dyDescent="0.2">
      <c r="B44" s="1" t="s">
        <v>196</v>
      </c>
      <c r="R44" s="5"/>
    </row>
    <row r="45" spans="2:18" ht="16.5" x14ac:dyDescent="0.2">
      <c r="D45" s="13" t="s">
        <v>3</v>
      </c>
    </row>
    <row r="47" spans="2:18" ht="15" x14ac:dyDescent="0.25">
      <c r="B47" s="4" t="s">
        <v>197</v>
      </c>
    </row>
    <row r="48" spans="2:18" x14ac:dyDescent="0.2">
      <c r="B48" s="1" t="s">
        <v>8</v>
      </c>
    </row>
    <row r="49" spans="2:2" x14ac:dyDescent="0.2">
      <c r="B49" s="1" t="s">
        <v>199</v>
      </c>
    </row>
    <row r="50" spans="2:2" x14ac:dyDescent="0.2">
      <c r="B50" s="1" t="s">
        <v>200</v>
      </c>
    </row>
    <row r="51" spans="2:2" x14ac:dyDescent="0.2">
      <c r="B51" s="1" t="s">
        <v>9</v>
      </c>
    </row>
  </sheetData>
  <sheetProtection algorithmName="SHA-512" hashValue="F4bx4FA+ePwkVZN0kiDL5Ebu98DLv1b5+Lv6B8azgr/f3ezQD28CA+mBluN2poiEf5VxKtsRnuCdRkHPMv3oKA==" saltValue="7JwO/2TDMQ71gBVCEqWfSg==" spinCount="100000" sheet="1" objects="1" scenarios="1"/>
  <mergeCells count="1">
    <mergeCell ref="B12:K1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workbookViewId="0">
      <selection activeCell="I43" sqref="I43"/>
    </sheetView>
  </sheetViews>
  <sheetFormatPr baseColWidth="10" defaultRowHeight="14.25" x14ac:dyDescent="0.2"/>
  <sheetData>
    <row r="1" spans="1:1" x14ac:dyDescent="0.2">
      <c r="A1" t="s">
        <v>6</v>
      </c>
    </row>
    <row r="43" spans="9:9" x14ac:dyDescent="0.2">
      <c r="I43" t="s">
        <v>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T118"/>
  <sheetViews>
    <sheetView topLeftCell="B63" zoomScale="95" zoomScaleNormal="95" workbookViewId="0">
      <selection activeCell="F85" sqref="F85"/>
    </sheetView>
  </sheetViews>
  <sheetFormatPr baseColWidth="10" defaultColWidth="11" defaultRowHeight="14.25" x14ac:dyDescent="0.2"/>
  <cols>
    <col min="1" max="1" width="2.75" style="1" customWidth="1"/>
    <col min="2" max="2" width="11" style="1"/>
    <col min="3" max="3" width="34" style="1" customWidth="1"/>
    <col min="4" max="4" width="11" style="1"/>
    <col min="5" max="5" width="15.625" style="1" customWidth="1"/>
    <col min="6" max="6" width="17.5" style="1" bestFit="1" customWidth="1"/>
    <col min="7" max="9" width="11" style="1"/>
    <col min="10" max="10" width="28.375" style="1" customWidth="1"/>
    <col min="11" max="11" width="13.5" style="1" customWidth="1"/>
    <col min="12" max="12" width="6.75" style="1" customWidth="1"/>
    <col min="13" max="13" width="29.5" style="1" customWidth="1"/>
    <col min="14" max="14" width="25" style="1" customWidth="1"/>
    <col min="15" max="15" width="23.875" style="1" customWidth="1"/>
    <col min="16" max="16" width="19.5" style="1" customWidth="1"/>
    <col min="17" max="17" width="31.625" style="1" customWidth="1"/>
    <col min="18" max="18" width="20.75" style="1" customWidth="1"/>
    <col min="19" max="19" width="19.625" style="1" customWidth="1"/>
    <col min="20" max="20" width="17" style="1" customWidth="1"/>
    <col min="21" max="21" width="11" style="1"/>
    <col min="22" max="22" width="25.375" style="1" customWidth="1"/>
    <col min="23" max="16384" width="11" style="1"/>
  </cols>
  <sheetData>
    <row r="5" spans="3:20" ht="27.75" x14ac:dyDescent="0.2">
      <c r="D5" s="124" t="s">
        <v>0</v>
      </c>
    </row>
    <row r="7" spans="3:20" ht="20.25" customHeight="1" x14ac:dyDescent="0.2">
      <c r="E7" s="123" t="s">
        <v>15</v>
      </c>
      <c r="F7" s="18"/>
      <c r="G7" s="18"/>
      <c r="H7" s="18"/>
      <c r="M7" s="238" t="s">
        <v>135</v>
      </c>
      <c r="N7" s="238"/>
      <c r="O7" s="238"/>
      <c r="P7" s="238"/>
      <c r="Q7" s="238"/>
      <c r="R7" s="238"/>
      <c r="S7" s="238"/>
      <c r="T7" s="238"/>
    </row>
    <row r="8" spans="3:20" ht="14.25" customHeight="1" x14ac:dyDescent="0.2">
      <c r="M8" s="238"/>
      <c r="N8" s="238"/>
      <c r="O8" s="238"/>
      <c r="P8" s="238"/>
      <c r="Q8" s="238"/>
      <c r="R8" s="238"/>
      <c r="S8" s="238"/>
      <c r="T8" s="238"/>
    </row>
    <row r="9" spans="3:20" ht="14.25" customHeight="1" x14ac:dyDescent="0.2">
      <c r="M9" s="238"/>
      <c r="N9" s="238"/>
      <c r="O9" s="238"/>
      <c r="P9" s="238"/>
      <c r="Q9" s="238"/>
      <c r="R9" s="238"/>
      <c r="S9" s="238"/>
      <c r="T9" s="238"/>
    </row>
    <row r="10" spans="3:20" ht="1.5" customHeight="1" x14ac:dyDescent="0.2"/>
    <row r="11" spans="3:20" ht="36" customHeight="1" x14ac:dyDescent="0.2">
      <c r="E11" s="2"/>
      <c r="F11" s="2"/>
      <c r="G11" s="2"/>
      <c r="H11" s="2"/>
      <c r="I11" s="2"/>
      <c r="J11" s="2"/>
      <c r="K11" s="2"/>
      <c r="L11" s="2"/>
    </row>
    <row r="12" spans="3:20" ht="14.25" customHeight="1" x14ac:dyDescent="0.25">
      <c r="E12" s="2"/>
      <c r="F12" s="2"/>
      <c r="G12" s="2"/>
      <c r="H12" s="2"/>
      <c r="I12" s="2"/>
      <c r="J12" s="2"/>
      <c r="K12" s="2"/>
      <c r="L12" s="2"/>
      <c r="M12" s="117" t="s">
        <v>88</v>
      </c>
      <c r="P12" s="22"/>
    </row>
    <row r="13" spans="3:20" ht="20.25" customHeight="1" x14ac:dyDescent="0.25">
      <c r="C13" s="122" t="s">
        <v>24</v>
      </c>
      <c r="D13" s="33"/>
      <c r="E13" s="33"/>
      <c r="F13" s="33"/>
      <c r="G13" s="33"/>
      <c r="H13" s="33"/>
      <c r="I13" s="33"/>
      <c r="J13" s="34"/>
      <c r="K13" s="2"/>
      <c r="L13" s="2"/>
    </row>
    <row r="14" spans="3:20" ht="42.6" customHeight="1" x14ac:dyDescent="0.2">
      <c r="C14" s="232" t="s">
        <v>201</v>
      </c>
      <c r="D14" s="233"/>
      <c r="E14" s="233"/>
      <c r="F14" s="233"/>
      <c r="G14" s="233"/>
      <c r="H14" s="233"/>
      <c r="I14" s="233"/>
      <c r="J14" s="234"/>
      <c r="M14" s="112" t="s">
        <v>125</v>
      </c>
    </row>
    <row r="15" spans="3:20" ht="15.75" customHeight="1" x14ac:dyDescent="0.25">
      <c r="C15" s="37" t="s">
        <v>25</v>
      </c>
      <c r="D15" s="29"/>
      <c r="E15" s="29"/>
      <c r="F15" s="29"/>
      <c r="G15" s="29"/>
      <c r="H15" s="29"/>
      <c r="I15" s="29"/>
      <c r="J15" s="35"/>
      <c r="M15" s="23" t="s">
        <v>18</v>
      </c>
      <c r="O15" s="71">
        <v>45672</v>
      </c>
    </row>
    <row r="16" spans="3:20" ht="30.6" customHeight="1" x14ac:dyDescent="0.25">
      <c r="C16" s="235" t="s">
        <v>230</v>
      </c>
      <c r="D16" s="236"/>
      <c r="E16" s="236"/>
      <c r="F16" s="236"/>
      <c r="G16" s="236"/>
      <c r="H16" s="236"/>
      <c r="I16" s="236"/>
      <c r="J16" s="237"/>
      <c r="M16" s="20" t="s">
        <v>14</v>
      </c>
      <c r="O16" s="1" t="s">
        <v>87</v>
      </c>
    </row>
    <row r="17" spans="2:20" ht="13.15" customHeight="1" x14ac:dyDescent="0.25">
      <c r="B17" s="4"/>
      <c r="C17" s="126"/>
      <c r="D17" s="118"/>
      <c r="E17" s="118"/>
      <c r="F17" s="118"/>
      <c r="G17" s="118"/>
      <c r="H17" s="118"/>
      <c r="I17" s="118"/>
      <c r="J17" s="119"/>
      <c r="M17" s="62"/>
      <c r="N17" s="68"/>
      <c r="O17" s="81" t="s">
        <v>106</v>
      </c>
      <c r="P17" s="81" t="s">
        <v>107</v>
      </c>
      <c r="Q17" s="81" t="s">
        <v>108</v>
      </c>
      <c r="R17" s="81" t="s">
        <v>109</v>
      </c>
      <c r="S17" s="81" t="s">
        <v>110</v>
      </c>
      <c r="T17" s="81" t="s">
        <v>120</v>
      </c>
    </row>
    <row r="18" spans="2:20" ht="15" x14ac:dyDescent="0.25">
      <c r="C18" s="36" t="s">
        <v>202</v>
      </c>
      <c r="D18" s="29"/>
      <c r="E18" s="29"/>
      <c r="F18" s="29"/>
      <c r="G18" s="29"/>
      <c r="H18" s="29"/>
      <c r="I18" s="29"/>
      <c r="J18" s="35"/>
      <c r="M18" s="77" t="s">
        <v>118</v>
      </c>
      <c r="N18" s="67"/>
      <c r="O18" s="82" t="s">
        <v>113</v>
      </c>
      <c r="P18" s="82" t="s">
        <v>113</v>
      </c>
      <c r="Q18" s="82" t="s">
        <v>113</v>
      </c>
      <c r="R18" s="82" t="str">
        <f>+$Q$18</f>
        <v>Version 1</v>
      </c>
      <c r="S18" s="82" t="str">
        <f>+$Q$18</f>
        <v>Version 1</v>
      </c>
      <c r="T18" s="82" t="str">
        <f>+$Q$18</f>
        <v>Version 1</v>
      </c>
    </row>
    <row r="19" spans="2:20" ht="15" customHeight="1" x14ac:dyDescent="0.25">
      <c r="C19" s="239" t="s">
        <v>209</v>
      </c>
      <c r="D19" s="240"/>
      <c r="E19" s="240"/>
      <c r="F19" s="240"/>
      <c r="G19" s="240"/>
      <c r="H19" s="240"/>
      <c r="I19" s="240"/>
      <c r="J19" s="241"/>
      <c r="K19" s="24"/>
      <c r="M19" s="78" t="s">
        <v>119</v>
      </c>
      <c r="N19" s="21"/>
      <c r="O19" s="107" t="s">
        <v>134</v>
      </c>
      <c r="P19" s="107" t="str">
        <f>+$O$19</f>
        <v>Certificat PPE2 N°xxx-</v>
      </c>
      <c r="Q19" s="107" t="str">
        <f>+$O$19</f>
        <v>Certificat PPE2 N°xxx-</v>
      </c>
      <c r="R19" s="107" t="str">
        <f>+$O$19</f>
        <v>Certificat PPE2 N°xxx-</v>
      </c>
      <c r="S19" s="107" t="str">
        <f>+$O$19</f>
        <v>Certificat PPE2 N°xxx-</v>
      </c>
      <c r="T19" s="107" t="str">
        <f>+$O$19</f>
        <v>Certificat PPE2 N°xxx-</v>
      </c>
    </row>
    <row r="20" spans="2:20" ht="16.5" customHeight="1" x14ac:dyDescent="0.25">
      <c r="C20" s="242"/>
      <c r="D20" s="243"/>
      <c r="E20" s="243"/>
      <c r="F20" s="243"/>
      <c r="G20" s="243"/>
      <c r="H20" s="243"/>
      <c r="I20" s="243"/>
      <c r="J20" s="244"/>
      <c r="K20" s="26"/>
      <c r="M20" s="79" t="s">
        <v>16</v>
      </c>
      <c r="N20" s="21"/>
      <c r="O20" s="83">
        <v>45097</v>
      </c>
      <c r="P20" s="83">
        <v>45240</v>
      </c>
      <c r="Q20" s="83">
        <v>45383</v>
      </c>
      <c r="R20" s="83">
        <v>45417</v>
      </c>
      <c r="S20" s="83">
        <v>45673</v>
      </c>
      <c r="T20" s="83">
        <v>45001</v>
      </c>
    </row>
    <row r="21" spans="2:20" ht="15.6" customHeight="1" x14ac:dyDescent="0.25">
      <c r="H21" s="117"/>
      <c r="I21" s="117"/>
      <c r="J21" s="117"/>
      <c r="K21" s="27"/>
      <c r="M21" s="78" t="s">
        <v>17</v>
      </c>
      <c r="N21" s="21"/>
      <c r="O21" s="83">
        <v>45412</v>
      </c>
      <c r="P21" s="83">
        <v>45412</v>
      </c>
      <c r="Q21" s="83">
        <v>45657</v>
      </c>
      <c r="R21" s="83">
        <v>45782</v>
      </c>
      <c r="S21" s="83">
        <v>46147</v>
      </c>
      <c r="T21" s="83">
        <v>45292</v>
      </c>
    </row>
    <row r="22" spans="2:20" ht="13.9" customHeight="1" x14ac:dyDescent="0.3">
      <c r="C22" s="193" t="s">
        <v>217</v>
      </c>
      <c r="D22" s="192"/>
      <c r="E22" s="192"/>
      <c r="F22" s="192"/>
      <c r="G22" s="192"/>
      <c r="H22" s="117"/>
      <c r="I22" s="117"/>
      <c r="J22" s="117"/>
      <c r="M22" s="80" t="s">
        <v>111</v>
      </c>
      <c r="N22" s="69"/>
      <c r="O22" s="72" t="s">
        <v>117</v>
      </c>
      <c r="P22" s="72" t="s">
        <v>117</v>
      </c>
      <c r="Q22" s="72" t="s">
        <v>117</v>
      </c>
      <c r="R22" s="72" t="s">
        <v>117</v>
      </c>
      <c r="S22" s="73" t="s">
        <v>115</v>
      </c>
      <c r="T22" s="73" t="s">
        <v>115</v>
      </c>
    </row>
    <row r="23" spans="2:20" ht="22.5" customHeight="1" x14ac:dyDescent="0.25">
      <c r="C23" s="117"/>
      <c r="D23" s="117"/>
      <c r="E23" s="117"/>
      <c r="F23" s="117"/>
      <c r="G23" s="117"/>
      <c r="H23" s="117"/>
      <c r="I23" s="117"/>
      <c r="J23" s="117"/>
      <c r="M23" s="121" t="s">
        <v>112</v>
      </c>
      <c r="N23" s="85"/>
      <c r="O23" s="85" t="s">
        <v>121</v>
      </c>
      <c r="P23" s="85" t="s">
        <v>121</v>
      </c>
      <c r="Q23" s="85" t="s">
        <v>121</v>
      </c>
      <c r="R23" s="85" t="s">
        <v>121</v>
      </c>
      <c r="S23" s="86" t="s">
        <v>123</v>
      </c>
      <c r="T23" s="86" t="s">
        <v>122</v>
      </c>
    </row>
    <row r="24" spans="2:20" ht="31.5" customHeight="1" x14ac:dyDescent="0.2">
      <c r="C24" s="249" t="s">
        <v>210</v>
      </c>
      <c r="D24" s="249"/>
      <c r="E24" s="249"/>
      <c r="F24" s="249"/>
      <c r="G24" s="249"/>
      <c r="H24" s="249"/>
      <c r="I24" s="249"/>
      <c r="J24" s="249"/>
    </row>
    <row r="25" spans="2:20" ht="18" x14ac:dyDescent="0.2">
      <c r="K25" s="29"/>
      <c r="M25" s="19" t="s">
        <v>126</v>
      </c>
    </row>
    <row r="26" spans="2:20" ht="18" x14ac:dyDescent="0.25">
      <c r="C26" s="117" t="s">
        <v>211</v>
      </c>
      <c r="K26" s="29"/>
    </row>
    <row r="27" spans="2:20" ht="15" x14ac:dyDescent="0.25">
      <c r="F27" s="57">
        <f>+E28</f>
        <v>0</v>
      </c>
      <c r="K27" s="29"/>
      <c r="M27" s="62"/>
      <c r="N27" s="62"/>
      <c r="O27" s="63" t="s">
        <v>106</v>
      </c>
      <c r="P27" s="63" t="s">
        <v>107</v>
      </c>
      <c r="Q27" s="63" t="s">
        <v>108</v>
      </c>
      <c r="R27" s="63" t="s">
        <v>109</v>
      </c>
    </row>
    <row r="28" spans="2:20" ht="15" x14ac:dyDescent="0.25">
      <c r="C28" s="23" t="s">
        <v>104</v>
      </c>
      <c r="E28" s="254"/>
      <c r="F28" s="254"/>
      <c r="G28" s="57">
        <f>+E28</f>
        <v>0</v>
      </c>
      <c r="K28" s="29"/>
      <c r="M28" s="77" t="s">
        <v>118</v>
      </c>
      <c r="N28" s="60"/>
      <c r="O28" s="82" t="s">
        <v>113</v>
      </c>
      <c r="P28" s="82" t="s">
        <v>113</v>
      </c>
      <c r="Q28" s="82" t="s">
        <v>114</v>
      </c>
      <c r="R28" s="82" t="s">
        <v>114</v>
      </c>
    </row>
    <row r="29" spans="2:20" ht="15" x14ac:dyDescent="0.25">
      <c r="C29" s="20" t="s">
        <v>14</v>
      </c>
      <c r="E29" s="253"/>
      <c r="F29" s="253"/>
      <c r="G29" s="57">
        <f>+E28-365.23</f>
        <v>-365.23</v>
      </c>
      <c r="K29" s="29"/>
      <c r="M29" s="78" t="s">
        <v>119</v>
      </c>
      <c r="O29" s="108" t="str">
        <f>+O19</f>
        <v>Certificat PPE2 N°xxx-</v>
      </c>
      <c r="P29" s="109" t="str">
        <f>+P19</f>
        <v>Certificat PPE2 N°xxx-</v>
      </c>
      <c r="Q29" s="109" t="str">
        <f>+Q19</f>
        <v>Certificat PPE2 N°xxx-</v>
      </c>
      <c r="R29" s="109" t="str">
        <f>+R19</f>
        <v>Certificat PPE2 N°xxx-</v>
      </c>
    </row>
    <row r="30" spans="2:20" ht="15" x14ac:dyDescent="0.25">
      <c r="F30" s="57"/>
      <c r="G30" s="57"/>
      <c r="K30" s="29"/>
      <c r="M30" s="79" t="s">
        <v>16</v>
      </c>
      <c r="O30" s="83">
        <v>45097</v>
      </c>
      <c r="P30" s="83">
        <v>45240</v>
      </c>
      <c r="Q30" s="83">
        <v>45585</v>
      </c>
      <c r="R30" s="83">
        <v>45383</v>
      </c>
    </row>
    <row r="31" spans="2:20" ht="15.75" customHeight="1" x14ac:dyDescent="0.25">
      <c r="C31" s="6"/>
      <c r="F31" s="57" t="e">
        <f>VLOOKUP(H64,Feuil1!D16:E17,2,0)</f>
        <v>#N/A</v>
      </c>
      <c r="G31" s="57"/>
      <c r="K31" s="29"/>
      <c r="M31" s="78" t="s">
        <v>17</v>
      </c>
      <c r="O31" s="83">
        <v>45412</v>
      </c>
      <c r="P31" s="83">
        <v>45412</v>
      </c>
      <c r="Q31" s="83">
        <v>45900</v>
      </c>
      <c r="R31" s="83">
        <v>45641</v>
      </c>
    </row>
    <row r="32" spans="2:20" ht="15.75" customHeight="1" x14ac:dyDescent="0.25">
      <c r="C32" s="1" t="s">
        <v>84</v>
      </c>
      <c r="E32" s="245"/>
      <c r="F32" s="245"/>
      <c r="G32" s="57"/>
      <c r="J32" s="250" t="str">
        <f>IF(AND(H33="OK",H34="OK"),"Séléctionnée","Non Séléctionnée")</f>
        <v>Non Séléctionnée</v>
      </c>
      <c r="K32" s="29"/>
      <c r="M32" s="80" t="s">
        <v>111</v>
      </c>
      <c r="N32" s="61"/>
      <c r="O32" s="73" t="s">
        <v>115</v>
      </c>
      <c r="P32" s="73" t="s">
        <v>115</v>
      </c>
      <c r="Q32" s="72" t="s">
        <v>117</v>
      </c>
      <c r="R32" s="72" t="s">
        <v>117</v>
      </c>
    </row>
    <row r="33" spans="3:20" ht="30.75" customHeight="1" x14ac:dyDescent="0.25">
      <c r="C33" s="195" t="s">
        <v>16</v>
      </c>
      <c r="E33" s="255"/>
      <c r="F33" s="255"/>
      <c r="G33" s="198">
        <f>+E33</f>
        <v>0</v>
      </c>
      <c r="H33" s="197" t="str">
        <f>IF(G33=0,"NOK",IF(G33&lt;$G$28,"OK","NOK"))</f>
        <v>NOK</v>
      </c>
      <c r="J33" s="251"/>
      <c r="K33" s="29"/>
      <c r="M33" s="87" t="s">
        <v>112</v>
      </c>
      <c r="N33" s="62"/>
      <c r="O33" s="106" t="s">
        <v>124</v>
      </c>
      <c r="P33" s="106" t="s">
        <v>116</v>
      </c>
      <c r="Q33" s="88"/>
    </row>
    <row r="34" spans="3:20" ht="15" customHeight="1" x14ac:dyDescent="0.25">
      <c r="C34" s="1" t="s">
        <v>17</v>
      </c>
      <c r="E34" s="254"/>
      <c r="F34" s="254"/>
      <c r="G34" s="57">
        <f>+E34</f>
        <v>0</v>
      </c>
      <c r="H34" s="228" t="str">
        <f>IF(G34=0,"NOK",IF(OR(G34&gt;$G$29,G34&gt;$G$28,G34&gt;G33),"OK","NOK"))</f>
        <v>NOK</v>
      </c>
      <c r="J34" s="252"/>
    </row>
    <row r="35" spans="3:20" x14ac:dyDescent="0.2">
      <c r="F35" s="57"/>
    </row>
    <row r="36" spans="3:20" ht="18" x14ac:dyDescent="0.25">
      <c r="F36" s="57"/>
      <c r="M36" s="117" t="s">
        <v>105</v>
      </c>
    </row>
    <row r="37" spans="3:20" ht="18" x14ac:dyDescent="0.25">
      <c r="C37" s="117" t="s">
        <v>212</v>
      </c>
    </row>
    <row r="38" spans="3:20" ht="18" x14ac:dyDescent="0.2">
      <c r="M38" s="19" t="s">
        <v>22</v>
      </c>
    </row>
    <row r="39" spans="3:20" ht="15" customHeight="1" x14ac:dyDescent="0.2">
      <c r="C39" s="1" t="s">
        <v>213</v>
      </c>
      <c r="N39" s="246" t="s">
        <v>19</v>
      </c>
      <c r="O39" s="247"/>
      <c r="P39" s="247"/>
      <c r="Q39" s="247"/>
      <c r="R39" s="247"/>
      <c r="S39" s="247"/>
      <c r="T39" s="248"/>
    </row>
    <row r="40" spans="3:20" ht="15.75" x14ac:dyDescent="0.25">
      <c r="C40" s="15" t="s">
        <v>11</v>
      </c>
      <c r="D40" s="196"/>
      <c r="E40" s="196"/>
      <c r="F40" s="196"/>
      <c r="G40" s="196"/>
      <c r="H40" s="196"/>
      <c r="I40" s="196"/>
      <c r="J40" s="16" t="s">
        <v>98</v>
      </c>
      <c r="M40" s="89" t="s">
        <v>11</v>
      </c>
      <c r="N40" s="92">
        <v>300</v>
      </c>
      <c r="O40" s="92">
        <v>305</v>
      </c>
      <c r="P40" s="92">
        <f>+O40+5</f>
        <v>310</v>
      </c>
      <c r="Q40" s="92">
        <f t="shared" ref="Q40" si="0">+P40+5</f>
        <v>315</v>
      </c>
      <c r="R40" s="92">
        <f t="shared" ref="R40" si="1">+Q40+5</f>
        <v>320</v>
      </c>
      <c r="S40" s="92">
        <f t="shared" ref="S40" si="2">+R40+5</f>
        <v>325</v>
      </c>
      <c r="T40" s="74" t="s">
        <v>12</v>
      </c>
    </row>
    <row r="41" spans="3:20" ht="15.75" customHeight="1" x14ac:dyDescent="0.25">
      <c r="C41" s="15" t="s">
        <v>13</v>
      </c>
      <c r="D41" s="196"/>
      <c r="E41" s="196"/>
      <c r="F41" s="196"/>
      <c r="G41" s="196"/>
      <c r="H41" s="196"/>
      <c r="I41" s="196"/>
      <c r="J41" s="217" t="e">
        <f>AVERAGE($D$41:$I$41)</f>
        <v>#DIV/0!</v>
      </c>
      <c r="K41" s="30"/>
      <c r="M41" s="90" t="s">
        <v>13</v>
      </c>
      <c r="N41" s="91">
        <v>550.45600000000002</v>
      </c>
      <c r="O41" s="91">
        <f>+N41-10</f>
        <v>540.45600000000002</v>
      </c>
      <c r="P41" s="91">
        <f t="shared" ref="P41" si="3">+O41-10</f>
        <v>530.45600000000002</v>
      </c>
      <c r="Q41" s="91">
        <f t="shared" ref="Q41" si="4">+P41-10</f>
        <v>520.45600000000002</v>
      </c>
      <c r="R41" s="91">
        <f t="shared" ref="R41" si="5">+Q41-10</f>
        <v>510.45600000000002</v>
      </c>
      <c r="S41" s="91">
        <f t="shared" ref="S41" si="6">+R41-10</f>
        <v>500.45600000000002</v>
      </c>
      <c r="T41" s="17">
        <f>+AVERAGE(N41:S41)</f>
        <v>525.45600000000002</v>
      </c>
    </row>
    <row r="42" spans="3:20" ht="15.75" customHeight="1" x14ac:dyDescent="0.2">
      <c r="K42" s="30"/>
    </row>
    <row r="43" spans="3:20" ht="15.75" customHeight="1" x14ac:dyDescent="0.2">
      <c r="C43" s="1" t="s">
        <v>214</v>
      </c>
      <c r="K43" s="30"/>
    </row>
    <row r="44" spans="3:20" ht="15" customHeight="1" x14ac:dyDescent="0.2">
      <c r="C44" s="1" t="s">
        <v>215</v>
      </c>
      <c r="K44" s="30"/>
      <c r="M44" s="93"/>
      <c r="N44" s="246" t="s">
        <v>20</v>
      </c>
      <c r="O44" s="247"/>
      <c r="P44" s="247"/>
      <c r="Q44" s="247"/>
      <c r="R44" s="247"/>
      <c r="S44" s="247"/>
      <c r="T44" s="248"/>
    </row>
    <row r="45" spans="3:20" ht="15.75" x14ac:dyDescent="0.25">
      <c r="M45" s="90" t="s">
        <v>11</v>
      </c>
      <c r="N45" s="94">
        <v>600</v>
      </c>
      <c r="O45" s="94">
        <f>+N45+10</f>
        <v>610</v>
      </c>
      <c r="P45" s="94">
        <f>+O45+5</f>
        <v>615</v>
      </c>
      <c r="Q45" s="94">
        <f t="shared" ref="Q45" si="7">+P45+5</f>
        <v>620</v>
      </c>
      <c r="R45" s="94">
        <f t="shared" ref="R45" si="8">+Q45+5</f>
        <v>625</v>
      </c>
      <c r="S45" s="94">
        <f t="shared" ref="S45" si="9">+R45+5</f>
        <v>630</v>
      </c>
      <c r="T45" s="17" t="s">
        <v>12</v>
      </c>
    </row>
    <row r="46" spans="3:20" ht="15.75" x14ac:dyDescent="0.25">
      <c r="C46" s="62"/>
      <c r="D46" s="65" t="s">
        <v>89</v>
      </c>
      <c r="E46" s="65"/>
      <c r="M46" s="90" t="s">
        <v>13</v>
      </c>
      <c r="N46" s="91">
        <v>450.45600000000002</v>
      </c>
      <c r="O46" s="91">
        <f>+N46-7</f>
        <v>443.45600000000002</v>
      </c>
      <c r="P46" s="91">
        <f t="shared" ref="P46" si="10">+O46-7</f>
        <v>436.45600000000002</v>
      </c>
      <c r="Q46" s="91">
        <f t="shared" ref="Q46" si="11">+P46-7</f>
        <v>429.45600000000002</v>
      </c>
      <c r="R46" s="91">
        <f t="shared" ref="R46" si="12">+Q46-7</f>
        <v>422.45600000000002</v>
      </c>
      <c r="S46" s="91">
        <f t="shared" ref="S46" si="13">+R46-7</f>
        <v>415.45600000000002</v>
      </c>
      <c r="T46" s="17">
        <f>+AVERAGE(N46:S46)</f>
        <v>432.95600000000007</v>
      </c>
    </row>
    <row r="47" spans="3:20" ht="15.75" x14ac:dyDescent="0.25">
      <c r="C47" s="60" t="s">
        <v>90</v>
      </c>
      <c r="D47" s="267"/>
      <c r="E47" s="267"/>
      <c r="G47" s="315" t="s">
        <v>231</v>
      </c>
      <c r="H47" s="314"/>
      <c r="I47" s="314"/>
      <c r="J47" s="317"/>
      <c r="M47" s="10"/>
      <c r="N47" s="24"/>
      <c r="O47" s="24"/>
      <c r="P47" s="24"/>
      <c r="Q47" s="24"/>
      <c r="R47" s="24"/>
      <c r="S47" s="24"/>
      <c r="T47" s="75"/>
    </row>
    <row r="48" spans="3:20" ht="15.75" customHeight="1" x14ac:dyDescent="0.2">
      <c r="C48" s="1" t="s">
        <v>91</v>
      </c>
      <c r="D48" s="245"/>
      <c r="E48" s="245"/>
      <c r="F48" s="2"/>
      <c r="G48" s="316"/>
      <c r="H48" s="313"/>
      <c r="I48" s="313"/>
      <c r="J48" s="318"/>
    </row>
    <row r="49" spans="3:20" ht="15" x14ac:dyDescent="0.2">
      <c r="C49" s="1" t="s">
        <v>92</v>
      </c>
      <c r="D49" s="245"/>
      <c r="E49" s="245"/>
      <c r="G49" s="316"/>
      <c r="H49" s="313"/>
      <c r="I49" s="313"/>
      <c r="J49" s="318"/>
      <c r="K49" s="30"/>
      <c r="M49" s="93"/>
      <c r="N49" s="246" t="s">
        <v>10</v>
      </c>
      <c r="O49" s="247"/>
      <c r="P49" s="247"/>
      <c r="Q49" s="247"/>
      <c r="R49" s="247"/>
      <c r="S49" s="247"/>
      <c r="T49" s="248"/>
    </row>
    <row r="50" spans="3:20" ht="15.75" x14ac:dyDescent="0.25">
      <c r="C50" s="1" t="s">
        <v>93</v>
      </c>
      <c r="D50" s="245"/>
      <c r="E50" s="245"/>
      <c r="G50" s="316"/>
      <c r="H50" s="313"/>
      <c r="I50" s="313"/>
      <c r="J50" s="318"/>
      <c r="K50" s="30"/>
      <c r="M50" s="90" t="s">
        <v>11</v>
      </c>
      <c r="N50" s="94">
        <v>500</v>
      </c>
      <c r="O50" s="94">
        <v>505</v>
      </c>
      <c r="P50" s="94">
        <v>510</v>
      </c>
      <c r="Q50" s="94">
        <v>515</v>
      </c>
      <c r="R50" s="94">
        <v>520</v>
      </c>
      <c r="S50" s="94">
        <v>525</v>
      </c>
      <c r="T50" s="17" t="s">
        <v>12</v>
      </c>
    </row>
    <row r="51" spans="3:20" ht="15.75" x14ac:dyDescent="0.25">
      <c r="C51" s="61" t="s">
        <v>94</v>
      </c>
      <c r="D51" s="262"/>
      <c r="E51" s="262"/>
      <c r="G51" s="320"/>
      <c r="H51" s="321"/>
      <c r="I51" s="321"/>
      <c r="J51" s="322"/>
      <c r="K51" s="30"/>
      <c r="M51" s="90" t="s">
        <v>13</v>
      </c>
      <c r="N51" s="91">
        <v>475.45600000000002</v>
      </c>
      <c r="O51" s="91">
        <f>+N51-7</f>
        <v>468.45600000000002</v>
      </c>
      <c r="P51" s="91">
        <f t="shared" ref="P51" si="14">+O51-7</f>
        <v>461.45600000000002</v>
      </c>
      <c r="Q51" s="91">
        <f t="shared" ref="Q51" si="15">+P51-7</f>
        <v>454.45600000000002</v>
      </c>
      <c r="R51" s="91">
        <f t="shared" ref="R51" si="16">+Q51-7</f>
        <v>447.45600000000002</v>
      </c>
      <c r="S51" s="91">
        <f t="shared" ref="S51" si="17">+R51-7</f>
        <v>440.45600000000002</v>
      </c>
      <c r="T51" s="17">
        <f>+AVERAGE(N51:S51)</f>
        <v>457.95600000000007</v>
      </c>
    </row>
    <row r="52" spans="3:20" ht="15" x14ac:dyDescent="0.2">
      <c r="C52" s="64" t="s">
        <v>31</v>
      </c>
      <c r="D52" s="263">
        <f>MAX($D$47:$E$51)</f>
        <v>0</v>
      </c>
      <c r="E52" s="263"/>
      <c r="G52" s="319"/>
      <c r="K52" s="5"/>
    </row>
    <row r="53" spans="3:20" x14ac:dyDescent="0.2">
      <c r="K53" s="5"/>
    </row>
    <row r="54" spans="3:20" x14ac:dyDescent="0.2">
      <c r="M54" s="93"/>
      <c r="N54" s="246" t="s">
        <v>21</v>
      </c>
      <c r="O54" s="247"/>
      <c r="P54" s="247"/>
      <c r="Q54" s="247"/>
      <c r="R54" s="247"/>
      <c r="S54" s="247"/>
      <c r="T54" s="248"/>
    </row>
    <row r="55" spans="3:20" ht="15.75" x14ac:dyDescent="0.25">
      <c r="K55" s="30"/>
      <c r="M55" s="90" t="s">
        <v>11</v>
      </c>
      <c r="N55" s="94">
        <v>400</v>
      </c>
      <c r="O55" s="94">
        <f>+N55+10</f>
        <v>410</v>
      </c>
      <c r="P55" s="94">
        <f>+O55+5</f>
        <v>415</v>
      </c>
      <c r="Q55" s="94">
        <f t="shared" ref="Q55" si="18">+P55+5</f>
        <v>420</v>
      </c>
      <c r="R55" s="94">
        <f t="shared" ref="R55" si="19">+Q55+5</f>
        <v>425</v>
      </c>
      <c r="S55" s="94">
        <f t="shared" ref="S55" si="20">+R55+5</f>
        <v>430</v>
      </c>
      <c r="T55" s="17" t="s">
        <v>12</v>
      </c>
    </row>
    <row r="56" spans="3:20" ht="18" x14ac:dyDescent="0.25">
      <c r="C56" s="117" t="s">
        <v>216</v>
      </c>
      <c r="K56" s="30"/>
      <c r="M56" s="90" t="s">
        <v>13</v>
      </c>
      <c r="N56" s="91">
        <v>510.23099999999999</v>
      </c>
      <c r="O56" s="91">
        <f>+N56-7</f>
        <v>503.23099999999999</v>
      </c>
      <c r="P56" s="91">
        <f t="shared" ref="P56" si="21">+O56-7</f>
        <v>496.23099999999999</v>
      </c>
      <c r="Q56" s="91">
        <f t="shared" ref="Q56" si="22">+P56-7</f>
        <v>489.23099999999999</v>
      </c>
      <c r="R56" s="91">
        <f t="shared" ref="R56" si="23">+Q56-7</f>
        <v>482.23099999999999</v>
      </c>
      <c r="S56" s="91">
        <f t="shared" ref="S56" si="24">+R56-7</f>
        <v>475.23099999999999</v>
      </c>
      <c r="T56" s="17">
        <f>+AVERAGE(N56:S56)</f>
        <v>492.73099999999994</v>
      </c>
    </row>
    <row r="57" spans="3:20" ht="15" x14ac:dyDescent="0.2">
      <c r="K57" s="30"/>
    </row>
    <row r="58" spans="3:20" ht="16.5" customHeight="1" x14ac:dyDescent="0.25">
      <c r="C58" s="14" t="s">
        <v>14</v>
      </c>
      <c r="D58" s="245"/>
      <c r="E58" s="245"/>
    </row>
    <row r="59" spans="3:20" ht="15" x14ac:dyDescent="0.25">
      <c r="C59" s="14" t="s">
        <v>149</v>
      </c>
      <c r="D59" s="245" t="s">
        <v>150</v>
      </c>
      <c r="E59" s="245"/>
      <c r="M59" s="88"/>
      <c r="N59" s="95" t="s">
        <v>89</v>
      </c>
      <c r="O59" s="114"/>
    </row>
    <row r="60" spans="3:20" ht="15" x14ac:dyDescent="0.25">
      <c r="C60" s="14" t="s">
        <v>148</v>
      </c>
      <c r="D60" s="245" t="s">
        <v>85</v>
      </c>
      <c r="E60" s="245"/>
      <c r="F60" s="57">
        <f>VLOOKUP(D60,Feuil1!D16:E17,2)</f>
        <v>0</v>
      </c>
      <c r="K60" s="30"/>
      <c r="M60" s="96" t="s">
        <v>90</v>
      </c>
      <c r="N60" s="97">
        <f>+T41</f>
        <v>525.45600000000002</v>
      </c>
      <c r="O60" s="93"/>
    </row>
    <row r="61" spans="3:20" ht="15" x14ac:dyDescent="0.25">
      <c r="C61" s="14" t="s">
        <v>96</v>
      </c>
      <c r="D61" s="245"/>
      <c r="E61" s="245"/>
      <c r="K61" s="30"/>
      <c r="M61" s="93" t="s">
        <v>91</v>
      </c>
      <c r="N61" s="98">
        <f>+T46</f>
        <v>432.95600000000007</v>
      </c>
      <c r="O61" s="93"/>
    </row>
    <row r="62" spans="3:20" ht="15" x14ac:dyDescent="0.25">
      <c r="C62" s="14" t="s">
        <v>16</v>
      </c>
      <c r="D62" s="265"/>
      <c r="E62" s="265"/>
      <c r="K62" s="30"/>
      <c r="M62" s="93" t="s">
        <v>92</v>
      </c>
      <c r="N62" s="98">
        <f>+T51</f>
        <v>457.95600000000007</v>
      </c>
      <c r="O62" s="93"/>
    </row>
    <row r="63" spans="3:20" ht="15" x14ac:dyDescent="0.25">
      <c r="C63" s="14" t="s">
        <v>17</v>
      </c>
      <c r="D63" s="265"/>
      <c r="E63" s="265"/>
      <c r="M63" s="93" t="s">
        <v>93</v>
      </c>
      <c r="N63" s="98">
        <f>+T56</f>
        <v>492.73099999999994</v>
      </c>
      <c r="O63" s="93"/>
    </row>
    <row r="64" spans="3:20" ht="15" x14ac:dyDescent="0.25">
      <c r="C64" s="14" t="s">
        <v>147</v>
      </c>
      <c r="D64" s="245"/>
      <c r="E64" s="245"/>
      <c r="F64" s="1" t="s">
        <v>39</v>
      </c>
      <c r="H64" s="21"/>
      <c r="M64" s="99" t="s">
        <v>94</v>
      </c>
      <c r="N64" s="100"/>
      <c r="O64" s="98"/>
    </row>
    <row r="65" spans="3:20" ht="14.25" customHeight="1" x14ac:dyDescent="0.25">
      <c r="C65" s="14" t="s">
        <v>63</v>
      </c>
      <c r="D65" s="245"/>
      <c r="E65" s="245"/>
      <c r="F65" s="1" t="s">
        <v>39</v>
      </c>
      <c r="K65" s="31"/>
      <c r="M65" s="64" t="s">
        <v>31</v>
      </c>
      <c r="N65" s="113">
        <f>+MAX(N60:O64)</f>
        <v>525.45600000000002</v>
      </c>
      <c r="O65" s="115"/>
    </row>
    <row r="66" spans="3:20" ht="15" x14ac:dyDescent="0.25">
      <c r="C66" s="14" t="s">
        <v>64</v>
      </c>
      <c r="D66" s="245"/>
      <c r="E66" s="245"/>
      <c r="F66" s="1" t="s">
        <v>74</v>
      </c>
      <c r="K66" s="31"/>
    </row>
    <row r="67" spans="3:20" ht="15" x14ac:dyDescent="0.25">
      <c r="C67" s="14" t="s">
        <v>155</v>
      </c>
      <c r="D67" s="245"/>
      <c r="E67" s="245"/>
      <c r="K67" s="31"/>
    </row>
    <row r="68" spans="3:20" ht="15" x14ac:dyDescent="0.25">
      <c r="C68" s="14" t="s">
        <v>153</v>
      </c>
      <c r="D68" s="245"/>
      <c r="E68" s="245"/>
      <c r="F68" s="1" t="s">
        <v>39</v>
      </c>
    </row>
    <row r="69" spans="3:20" ht="18" x14ac:dyDescent="0.25">
      <c r="C69" s="14" t="s">
        <v>154</v>
      </c>
      <c r="D69" s="245"/>
      <c r="E69" s="245"/>
      <c r="F69" s="1" t="s">
        <v>39</v>
      </c>
      <c r="M69" s="19" t="s">
        <v>23</v>
      </c>
    </row>
    <row r="70" spans="3:20" ht="14.25" customHeight="1" x14ac:dyDescent="0.25">
      <c r="C70" s="14" t="s">
        <v>152</v>
      </c>
      <c r="D70" s="245"/>
      <c r="E70" s="245"/>
      <c r="K70" s="31"/>
      <c r="N70" s="246" t="s">
        <v>20</v>
      </c>
      <c r="O70" s="247"/>
      <c r="P70" s="247"/>
      <c r="Q70" s="247"/>
      <c r="R70" s="247"/>
      <c r="S70" s="247"/>
      <c r="T70" s="248"/>
    </row>
    <row r="71" spans="3:20" ht="15.75" x14ac:dyDescent="0.25">
      <c r="C71" s="14" t="s">
        <v>100</v>
      </c>
      <c r="D71" s="264">
        <f>$D$52</f>
        <v>0</v>
      </c>
      <c r="E71" s="264"/>
      <c r="K71" s="31"/>
      <c r="M71" s="89" t="s">
        <v>11</v>
      </c>
      <c r="N71" s="94">
        <v>600</v>
      </c>
      <c r="O71" s="94">
        <f>+N71+10</f>
        <v>610</v>
      </c>
      <c r="P71" s="94">
        <f>+O71+5</f>
        <v>615</v>
      </c>
      <c r="Q71" s="94">
        <f t="shared" ref="Q71" si="25">+P71+5</f>
        <v>620</v>
      </c>
      <c r="R71" s="94">
        <f t="shared" ref="R71" si="26">+Q71+5</f>
        <v>625</v>
      </c>
      <c r="S71" s="94">
        <f t="shared" ref="S71" si="27">+R71+5</f>
        <v>630</v>
      </c>
      <c r="T71" s="74" t="s">
        <v>12</v>
      </c>
    </row>
    <row r="72" spans="3:20" ht="15.75" x14ac:dyDescent="0.25">
      <c r="K72" s="31"/>
      <c r="M72" s="90" t="s">
        <v>13</v>
      </c>
      <c r="N72" s="91">
        <f>450.456+150</f>
        <v>600.45600000000002</v>
      </c>
      <c r="O72" s="91">
        <f>+N72-7</f>
        <v>593.45600000000002</v>
      </c>
      <c r="P72" s="91">
        <f t="shared" ref="P72" si="28">+O72-7</f>
        <v>586.45600000000002</v>
      </c>
      <c r="Q72" s="91">
        <f t="shared" ref="Q72" si="29">+P72-7</f>
        <v>579.45600000000002</v>
      </c>
      <c r="R72" s="91">
        <f t="shared" ref="R72" si="30">+Q72-7</f>
        <v>572.45600000000002</v>
      </c>
      <c r="S72" s="91">
        <f t="shared" ref="S72" si="31">+R72-7</f>
        <v>565.45600000000002</v>
      </c>
      <c r="T72" s="17">
        <f>+AVERAGE(N72:S72)</f>
        <v>582.95600000000002</v>
      </c>
    </row>
    <row r="75" spans="3:20" x14ac:dyDescent="0.2">
      <c r="M75" s="93"/>
      <c r="N75" s="246" t="s">
        <v>127</v>
      </c>
      <c r="O75" s="247"/>
      <c r="P75" s="247"/>
      <c r="Q75" s="247"/>
      <c r="R75" s="247"/>
      <c r="S75" s="247"/>
      <c r="T75" s="248"/>
    </row>
    <row r="76" spans="3:20" ht="18" x14ac:dyDescent="0.25">
      <c r="C76" s="117" t="s">
        <v>99</v>
      </c>
      <c r="M76" s="90" t="s">
        <v>11</v>
      </c>
      <c r="N76" s="94">
        <v>400</v>
      </c>
      <c r="O76" s="94">
        <f>+N76+5</f>
        <v>405</v>
      </c>
      <c r="P76" s="94">
        <f t="shared" ref="P76:S76" si="32">+O76+5</f>
        <v>410</v>
      </c>
      <c r="Q76" s="94">
        <f t="shared" si="32"/>
        <v>415</v>
      </c>
      <c r="R76" s="94">
        <f t="shared" si="32"/>
        <v>420</v>
      </c>
      <c r="S76" s="94">
        <f t="shared" si="32"/>
        <v>425</v>
      </c>
      <c r="T76" s="17" t="s">
        <v>12</v>
      </c>
    </row>
    <row r="77" spans="3:20" ht="15.75" x14ac:dyDescent="0.25">
      <c r="M77" s="90" t="s">
        <v>13</v>
      </c>
      <c r="N77" s="91">
        <v>565</v>
      </c>
      <c r="O77" s="91">
        <f>+N77-7</f>
        <v>558</v>
      </c>
      <c r="P77" s="91">
        <f t="shared" ref="P77" si="33">+O77-7</f>
        <v>551</v>
      </c>
      <c r="Q77" s="91">
        <f t="shared" ref="Q77" si="34">+P77-7</f>
        <v>544</v>
      </c>
      <c r="R77" s="91">
        <f t="shared" ref="R77" si="35">+Q77-7</f>
        <v>537</v>
      </c>
      <c r="S77" s="91">
        <f t="shared" ref="S77" si="36">+R77-7</f>
        <v>530</v>
      </c>
      <c r="T77" s="44">
        <f>+AVERAGE(N77:S77)</f>
        <v>547.5</v>
      </c>
    </row>
    <row r="78" spans="3:20" ht="15" x14ac:dyDescent="0.25">
      <c r="C78" s="62"/>
      <c r="D78" s="266" t="s">
        <v>101</v>
      </c>
      <c r="E78" s="266"/>
      <c r="F78" s="63" t="s">
        <v>102</v>
      </c>
    </row>
    <row r="79" spans="3:20" x14ac:dyDescent="0.2">
      <c r="C79" s="68" t="s">
        <v>103</v>
      </c>
      <c r="D79" s="261">
        <f>+$D$71</f>
        <v>0</v>
      </c>
      <c r="E79" s="261"/>
      <c r="F79" s="199" t="str">
        <f>+IF(AND(F60=0,D79&gt;450),"Non",IF(AND(F60=1,D79&gt;630),"Non","Oui"))</f>
        <v>Oui</v>
      </c>
    </row>
    <row r="80" spans="3:20" ht="15" x14ac:dyDescent="0.25">
      <c r="M80" s="88"/>
      <c r="N80" s="95" t="s">
        <v>89</v>
      </c>
      <c r="O80" s="95"/>
    </row>
    <row r="81" spans="6:19" x14ac:dyDescent="0.2">
      <c r="M81" s="96" t="s">
        <v>90</v>
      </c>
      <c r="N81" s="260">
        <f>+T72</f>
        <v>582.95600000000002</v>
      </c>
      <c r="O81" s="260"/>
    </row>
    <row r="82" spans="6:19" x14ac:dyDescent="0.2">
      <c r="M82" s="93" t="s">
        <v>91</v>
      </c>
      <c r="N82" s="257">
        <f>+T77</f>
        <v>547.5</v>
      </c>
      <c r="O82" s="258"/>
    </row>
    <row r="83" spans="6:19" x14ac:dyDescent="0.2">
      <c r="M83" s="93" t="s">
        <v>92</v>
      </c>
      <c r="N83" s="258"/>
      <c r="O83" s="258"/>
    </row>
    <row r="84" spans="6:19" x14ac:dyDescent="0.2">
      <c r="M84" s="93" t="s">
        <v>93</v>
      </c>
      <c r="N84" s="258"/>
      <c r="O84" s="258"/>
    </row>
    <row r="85" spans="6:19" x14ac:dyDescent="0.2">
      <c r="M85" s="99" t="s">
        <v>94</v>
      </c>
      <c r="N85" s="100"/>
      <c r="O85" s="100"/>
    </row>
    <row r="86" spans="6:19" ht="15" x14ac:dyDescent="0.2">
      <c r="M86" s="64" t="s">
        <v>31</v>
      </c>
      <c r="N86" s="259">
        <f>+MAX(N81:O85)</f>
        <v>582.95600000000002</v>
      </c>
      <c r="O86" s="259"/>
    </row>
    <row r="88" spans="6:19" ht="12.75" customHeight="1" x14ac:dyDescent="0.2">
      <c r="F88" s="57"/>
    </row>
    <row r="89" spans="6:19" ht="14.25" customHeight="1" x14ac:dyDescent="0.2">
      <c r="F89" s="57"/>
      <c r="J89" s="101"/>
    </row>
    <row r="91" spans="6:19" ht="18" x14ac:dyDescent="0.25">
      <c r="M91" s="117" t="s">
        <v>95</v>
      </c>
    </row>
    <row r="94" spans="6:19" ht="15" x14ac:dyDescent="0.25">
      <c r="M94" s="125" t="s">
        <v>128</v>
      </c>
      <c r="Q94" s="125" t="s">
        <v>129</v>
      </c>
    </row>
    <row r="95" spans="6:19" ht="18.75" customHeight="1" x14ac:dyDescent="0.25">
      <c r="M95" s="14" t="s">
        <v>14</v>
      </c>
      <c r="N95" s="93" t="str">
        <f>+N39</f>
        <v xml:space="preserve">MxxxN-54 -  (300 W à 325 W) </v>
      </c>
      <c r="O95" s="105"/>
      <c r="Q95" s="14" t="s">
        <v>14</v>
      </c>
      <c r="R95" s="93" t="str">
        <f>+N70</f>
        <v xml:space="preserve">MxxxN-72 -  (600 W à 630 W) </v>
      </c>
      <c r="S95" s="105"/>
    </row>
    <row r="96" spans="6:19" ht="15" x14ac:dyDescent="0.25">
      <c r="M96" s="14" t="s">
        <v>97</v>
      </c>
      <c r="N96" s="256" t="s">
        <v>85</v>
      </c>
      <c r="O96" s="256"/>
      <c r="Q96" s="14" t="s">
        <v>97</v>
      </c>
      <c r="R96" s="93" t="s">
        <v>86</v>
      </c>
      <c r="S96" s="93"/>
    </row>
    <row r="97" spans="13:19" ht="15" x14ac:dyDescent="0.25">
      <c r="M97" s="14" t="s">
        <v>96</v>
      </c>
      <c r="N97" s="102" t="str">
        <f>+R29</f>
        <v>Certificat PPE2 N°xxx-</v>
      </c>
      <c r="O97" s="93"/>
      <c r="Q97" s="14" t="s">
        <v>96</v>
      </c>
      <c r="R97" s="102" t="str">
        <f>+Q29</f>
        <v>Certificat PPE2 N°xxx-</v>
      </c>
      <c r="S97" s="93"/>
    </row>
    <row r="98" spans="13:19" ht="15" x14ac:dyDescent="0.25">
      <c r="M98" s="14" t="s">
        <v>16</v>
      </c>
      <c r="N98" s="103">
        <f>+R20</f>
        <v>45417</v>
      </c>
      <c r="O98" s="93"/>
      <c r="Q98" s="14" t="s">
        <v>16</v>
      </c>
      <c r="R98" s="103">
        <f>+Q30</f>
        <v>45585</v>
      </c>
      <c r="S98" s="93"/>
    </row>
    <row r="99" spans="13:19" ht="15" x14ac:dyDescent="0.25">
      <c r="M99" s="14" t="s">
        <v>17</v>
      </c>
      <c r="N99" s="103">
        <f>+R21</f>
        <v>45782</v>
      </c>
      <c r="O99" s="93"/>
      <c r="Q99" s="14" t="s">
        <v>17</v>
      </c>
      <c r="R99" s="103">
        <f>+Q31</f>
        <v>45900</v>
      </c>
      <c r="S99" s="93"/>
    </row>
    <row r="100" spans="13:19" ht="15" x14ac:dyDescent="0.25">
      <c r="M100" s="14" t="s">
        <v>147</v>
      </c>
      <c r="N100" s="102">
        <f>+'Teneur en plomb dans le module '!N52</f>
        <v>1134</v>
      </c>
      <c r="O100" s="93" t="s">
        <v>39</v>
      </c>
      <c r="Q100" s="14" t="s">
        <v>147</v>
      </c>
      <c r="R100" s="102">
        <f>+N100</f>
        <v>1134</v>
      </c>
      <c r="S100" s="93" t="s">
        <v>39</v>
      </c>
    </row>
    <row r="101" spans="13:19" ht="15" x14ac:dyDescent="0.25">
      <c r="M101" s="14" t="s">
        <v>63</v>
      </c>
      <c r="N101" s="102">
        <v>1722</v>
      </c>
      <c r="O101" s="93" t="s">
        <v>39</v>
      </c>
      <c r="Q101" s="14" t="s">
        <v>63</v>
      </c>
      <c r="R101" s="102">
        <v>2278</v>
      </c>
      <c r="S101" s="93" t="s">
        <v>39</v>
      </c>
    </row>
    <row r="102" spans="13:19" ht="15" x14ac:dyDescent="0.25">
      <c r="M102" s="14" t="s">
        <v>64</v>
      </c>
      <c r="N102" s="102">
        <v>21</v>
      </c>
      <c r="O102" s="93" t="s">
        <v>74</v>
      </c>
      <c r="Q102" s="14" t="s">
        <v>64</v>
      </c>
      <c r="R102" s="102">
        <f>+N102</f>
        <v>21</v>
      </c>
      <c r="S102" s="93" t="s">
        <v>65</v>
      </c>
    </row>
    <row r="103" spans="13:19" ht="15" x14ac:dyDescent="0.25">
      <c r="M103" s="14" t="s">
        <v>155</v>
      </c>
      <c r="N103" s="93" t="s">
        <v>73</v>
      </c>
      <c r="Q103" s="14" t="s">
        <v>155</v>
      </c>
      <c r="R103" s="93" t="s">
        <v>73</v>
      </c>
    </row>
    <row r="104" spans="13:19" ht="15" x14ac:dyDescent="0.25">
      <c r="M104" s="14" t="s">
        <v>153</v>
      </c>
      <c r="N104" s="102">
        <f>+'Seuil quantité d''argent'!$N$53</f>
        <v>182</v>
      </c>
      <c r="O104" s="93" t="s">
        <v>39</v>
      </c>
      <c r="Q104" s="14" t="s">
        <v>153</v>
      </c>
      <c r="R104" s="102">
        <f>+'Seuil quantité d''argent'!$N$53</f>
        <v>182</v>
      </c>
      <c r="S104" s="93" t="s">
        <v>39</v>
      </c>
    </row>
    <row r="105" spans="13:19" ht="15" x14ac:dyDescent="0.25">
      <c r="M105" s="14" t="s">
        <v>154</v>
      </c>
      <c r="N105" s="102">
        <f>+'Seuil quantité d''argent'!$N$54</f>
        <v>182</v>
      </c>
      <c r="O105" s="93" t="s">
        <v>39</v>
      </c>
      <c r="Q105" s="14" t="s">
        <v>154</v>
      </c>
      <c r="R105" s="102">
        <f>+'Seuil quantité d''argent'!$N$54</f>
        <v>182</v>
      </c>
      <c r="S105" s="93" t="s">
        <v>39</v>
      </c>
    </row>
    <row r="106" spans="13:19" ht="15" x14ac:dyDescent="0.25">
      <c r="M106" s="14" t="s">
        <v>152</v>
      </c>
      <c r="N106" s="102">
        <v>54</v>
      </c>
      <c r="Q106" s="14" t="s">
        <v>152</v>
      </c>
      <c r="R106" s="102">
        <v>72</v>
      </c>
    </row>
    <row r="107" spans="13:19" ht="15" x14ac:dyDescent="0.25">
      <c r="M107" s="14" t="s">
        <v>100</v>
      </c>
      <c r="N107" s="102">
        <f>+T41</f>
        <v>525.45600000000002</v>
      </c>
      <c r="O107" s="229" t="s">
        <v>183</v>
      </c>
      <c r="Q107" s="14" t="s">
        <v>100</v>
      </c>
      <c r="R107" s="185">
        <f>+T72</f>
        <v>582.95600000000002</v>
      </c>
      <c r="S107" s="93" t="s">
        <v>183</v>
      </c>
    </row>
    <row r="108" spans="13:19" ht="15" x14ac:dyDescent="0.25">
      <c r="M108" s="14"/>
      <c r="N108" s="185"/>
      <c r="O108" s="93"/>
      <c r="Q108" s="14"/>
    </row>
    <row r="112" spans="13:19" ht="18" x14ac:dyDescent="0.25">
      <c r="M112" s="117" t="s">
        <v>99</v>
      </c>
    </row>
    <row r="114" spans="13:19" ht="15" x14ac:dyDescent="0.25">
      <c r="M114" s="125" t="s">
        <v>128</v>
      </c>
      <c r="Q114" s="104" t="s">
        <v>129</v>
      </c>
    </row>
    <row r="116" spans="13:19" ht="15" x14ac:dyDescent="0.25">
      <c r="M116" s="88"/>
      <c r="N116" s="87" t="s">
        <v>101</v>
      </c>
      <c r="O116" s="87" t="s">
        <v>102</v>
      </c>
      <c r="Q116" s="88"/>
      <c r="R116" s="87" t="s">
        <v>101</v>
      </c>
      <c r="S116" s="87" t="s">
        <v>102</v>
      </c>
    </row>
    <row r="117" spans="13:19" ht="15" x14ac:dyDescent="0.25">
      <c r="M117" s="84" t="s">
        <v>103</v>
      </c>
      <c r="N117" s="84">
        <f>+N107</f>
        <v>525.45600000000002</v>
      </c>
      <c r="O117" s="110" t="s">
        <v>130</v>
      </c>
      <c r="Q117" s="84" t="s">
        <v>103</v>
      </c>
      <c r="R117" s="312">
        <f>+R107</f>
        <v>582.95600000000002</v>
      </c>
      <c r="S117" s="111" t="s">
        <v>133</v>
      </c>
    </row>
    <row r="118" spans="13:19" x14ac:dyDescent="0.2">
      <c r="M118" s="1" t="s">
        <v>112</v>
      </c>
      <c r="N118" s="93" t="s">
        <v>131</v>
      </c>
      <c r="Q118" s="1" t="s">
        <v>112</v>
      </c>
      <c r="R118" s="93" t="s">
        <v>132</v>
      </c>
    </row>
  </sheetData>
  <sheetProtection algorithmName="SHA-512" hashValue="rZgr0MheVof83Fyk4LgGp6C2Z4zSuZMRXPmGi6UIMyHWCLkgvNbAubwzop9BalDhWcX4tTcdz6XQ+/aHmfWOYQ==" saltValue="NkIBIydUmKk7y7Rd0TGRZw==" spinCount="100000" sheet="1" objects="1" scenarios="1"/>
  <mergeCells count="46">
    <mergeCell ref="E34:F34"/>
    <mergeCell ref="N70:T70"/>
    <mergeCell ref="D78:E78"/>
    <mergeCell ref="D47:E47"/>
    <mergeCell ref="D48:E48"/>
    <mergeCell ref="D70:E70"/>
    <mergeCell ref="G47:J51"/>
    <mergeCell ref="D79:E79"/>
    <mergeCell ref="D50:E50"/>
    <mergeCell ref="D49:E49"/>
    <mergeCell ref="D51:E51"/>
    <mergeCell ref="D52:E52"/>
    <mergeCell ref="D60:E60"/>
    <mergeCell ref="D71:E71"/>
    <mergeCell ref="D61:E61"/>
    <mergeCell ref="D62:E62"/>
    <mergeCell ref="D63:E63"/>
    <mergeCell ref="D64:E64"/>
    <mergeCell ref="D65:E65"/>
    <mergeCell ref="D66:E66"/>
    <mergeCell ref="D67:E67"/>
    <mergeCell ref="D68:E68"/>
    <mergeCell ref="D69:E69"/>
    <mergeCell ref="N96:O96"/>
    <mergeCell ref="N75:T75"/>
    <mergeCell ref="N82:O82"/>
    <mergeCell ref="N83:O83"/>
    <mergeCell ref="N84:O84"/>
    <mergeCell ref="N86:O86"/>
    <mergeCell ref="N81:O81"/>
    <mergeCell ref="C14:J14"/>
    <mergeCell ref="C16:J16"/>
    <mergeCell ref="M7:T9"/>
    <mergeCell ref="C19:J20"/>
    <mergeCell ref="D59:E59"/>
    <mergeCell ref="D58:E58"/>
    <mergeCell ref="N39:T39"/>
    <mergeCell ref="N44:T44"/>
    <mergeCell ref="N49:T49"/>
    <mergeCell ref="N54:T54"/>
    <mergeCell ref="C24:J24"/>
    <mergeCell ref="J32:J34"/>
    <mergeCell ref="E29:F29"/>
    <mergeCell ref="E28:F28"/>
    <mergeCell ref="E32:F32"/>
    <mergeCell ref="E33:F33"/>
  </mergeCells>
  <conditionalFormatting sqref="F79">
    <cfRule type="containsText" dxfId="18" priority="1" operator="containsText" text="Oui">
      <formula>NOT(ISERROR(SEARCH("Oui",F79)))</formula>
    </cfRule>
    <cfRule type="containsText" dxfId="17" priority="2" operator="containsText" text="Non">
      <formula>NOT(ISERROR(SEARCH("Non",F79)))</formula>
    </cfRule>
  </conditionalFormatting>
  <conditionalFormatting sqref="H28">
    <cfRule type="cellIs" priority="130" operator="greaterThan">
      <formula>$F$27</formula>
    </cfRule>
  </conditionalFormatting>
  <conditionalFormatting sqref="H33">
    <cfRule type="colorScale" priority="128">
      <colorScale>
        <cfvo type="min"/>
        <cfvo type="percentile" val="50"/>
        <cfvo type="max"/>
        <color rgb="FFF8696B"/>
        <color rgb="FFFFEB84"/>
        <color rgb="FF63BE7B"/>
      </colorScale>
    </cfRule>
    <cfRule type="containsText" dxfId="16" priority="129" operator="containsText" text="OK">
      <formula>NOT(ISERROR(SEARCH("OK",H33)))</formula>
    </cfRule>
  </conditionalFormatting>
  <conditionalFormatting sqref="H33:H34">
    <cfRule type="containsText" dxfId="15" priority="78" operator="containsText" text="NOK">
      <formula>NOT(ISERROR(SEARCH("NOK",H33)))</formula>
    </cfRule>
    <cfRule type="containsText" dxfId="14" priority="79" operator="containsText" text="OK">
      <formula>NOT(ISERROR(SEARCH("OK",H33)))</formula>
    </cfRule>
    <cfRule type="containsText" dxfId="13" priority="80" operator="containsText" text="NOK">
      <formula>NOT(ISERROR(SEARCH("NOK",H33)))</formula>
    </cfRule>
  </conditionalFormatting>
  <conditionalFormatting sqref="H34">
    <cfRule type="colorScale" priority="81">
      <colorScale>
        <cfvo type="min"/>
        <cfvo type="percentile" val="50"/>
        <cfvo type="max"/>
        <color rgb="FFF8696B"/>
        <color rgb="FFFFEB84"/>
        <color rgb="FF63BE7B"/>
      </colorScale>
    </cfRule>
    <cfRule type="containsText" dxfId="12" priority="82" operator="containsText" text="OK">
      <formula>NOT(ISERROR(SEARCH("OK",H34)))</formula>
    </cfRule>
  </conditionalFormatting>
  <conditionalFormatting sqref="J32">
    <cfRule type="containsText" dxfId="11" priority="124" operator="containsText" text="Non Séléctionnée">
      <formula>NOT(ISERROR(SEARCH("Non Séléctionnée",J32)))</formula>
    </cfRule>
    <cfRule type="containsText" dxfId="10" priority="125" operator="containsText" text="Non Séléctionnée">
      <formula>NOT(ISERROR(SEARCH("Non Séléctionnée",J32)))</formula>
    </cfRule>
    <cfRule type="containsText" dxfId="9" priority="126" operator="containsText" text="Séléctionnée">
      <formula>NOT(ISERROR(SEARCH("Séléctionnée",J32)))</formula>
    </cfRule>
  </conditionalFormatting>
  <conditionalFormatting sqref="J89">
    <cfRule type="containsText" dxfId="8" priority="116" operator="containsText" text="Non Séléctionnée">
      <formula>NOT(ISERROR(SEARCH("Non Séléctionnée",J89)))</formula>
    </cfRule>
    <cfRule type="containsText" dxfId="7" priority="117" operator="containsText" text="Non Séléctionnée">
      <formula>NOT(ISERROR(SEARCH("Non Séléctionnée",J89)))</formula>
    </cfRule>
    <cfRule type="containsText" dxfId="6" priority="118" operator="containsText" text="Séléctionnée">
      <formula>NOT(ISERROR(SEARCH("Séléctionnée",J89)))</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Feuil1!$D$16:$D$17</xm:f>
          </x14:formula1>
          <xm:sqref>H64 D60:E60 N96:O96 R96:S96</xm:sqref>
        </x14:dataValidation>
        <x14:dataValidation type="list" allowBlank="1" showInputMessage="1" showErrorMessage="1">
          <x14:formula1>
            <xm:f>Feuil1!$D$24:$D$25</xm:f>
          </x14:formula1>
          <xm:sqref>D59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6:E25"/>
  <sheetViews>
    <sheetView workbookViewId="0">
      <selection activeCell="D51" sqref="D51"/>
    </sheetView>
  </sheetViews>
  <sheetFormatPr baseColWidth="10" defaultRowHeight="14.25" x14ac:dyDescent="0.2"/>
  <cols>
    <col min="4" max="4" width="14.75" customWidth="1"/>
  </cols>
  <sheetData>
    <row r="16" spans="4:5" x14ac:dyDescent="0.2">
      <c r="D16" t="s">
        <v>85</v>
      </c>
      <c r="E16">
        <v>0</v>
      </c>
    </row>
    <row r="17" spans="4:5" x14ac:dyDescent="0.2">
      <c r="D17" t="s">
        <v>86</v>
      </c>
      <c r="E17">
        <v>1</v>
      </c>
    </row>
    <row r="24" spans="4:5" x14ac:dyDescent="0.2">
      <c r="D24" t="s">
        <v>150</v>
      </c>
    </row>
    <row r="25" spans="4:5" x14ac:dyDescent="0.2">
      <c r="D25" t="s">
        <v>151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V101"/>
  <sheetViews>
    <sheetView topLeftCell="A65" zoomScaleNormal="100" workbookViewId="0">
      <selection activeCell="I86" sqref="I86"/>
    </sheetView>
  </sheetViews>
  <sheetFormatPr baseColWidth="10" defaultColWidth="11" defaultRowHeight="14.25" x14ac:dyDescent="0.2"/>
  <cols>
    <col min="1" max="2" width="11" style="1"/>
    <col min="3" max="3" width="60.5" style="1" customWidth="1"/>
    <col min="4" max="4" width="14.25" style="1" customWidth="1"/>
    <col min="5" max="9" width="11" style="1"/>
    <col min="10" max="10" width="28.25" style="1" customWidth="1"/>
    <col min="11" max="11" width="11" style="1"/>
    <col min="12" max="12" width="30.25" style="1" customWidth="1"/>
    <col min="13" max="13" width="25.5" style="1" customWidth="1"/>
    <col min="14" max="14" width="17" style="1" customWidth="1"/>
    <col min="15" max="15" width="13.5" style="1" customWidth="1"/>
    <col min="16" max="16384" width="11" style="1"/>
  </cols>
  <sheetData>
    <row r="5" spans="3:22" ht="30" x14ac:dyDescent="0.4">
      <c r="D5" s="142" t="s">
        <v>0</v>
      </c>
    </row>
    <row r="6" spans="3:22" ht="6" customHeight="1" x14ac:dyDescent="0.2"/>
    <row r="7" spans="3:22" ht="26.25" x14ac:dyDescent="0.2">
      <c r="E7" s="143" t="s">
        <v>30</v>
      </c>
    </row>
    <row r="12" spans="3:22" ht="14.25" customHeight="1" x14ac:dyDescent="0.2">
      <c r="L12" s="238" t="s">
        <v>135</v>
      </c>
      <c r="M12" s="238"/>
      <c r="N12" s="238"/>
      <c r="O12" s="238"/>
      <c r="P12" s="238"/>
      <c r="Q12" s="238"/>
      <c r="R12" s="238"/>
      <c r="S12" s="238"/>
      <c r="T12" s="238"/>
      <c r="U12" s="238"/>
      <c r="V12" s="238"/>
    </row>
    <row r="13" spans="3:22" ht="14.25" customHeight="1" x14ac:dyDescent="0.2">
      <c r="L13" s="238"/>
      <c r="M13" s="238"/>
      <c r="N13" s="238"/>
      <c r="O13" s="238"/>
      <c r="P13" s="238"/>
      <c r="Q13" s="238"/>
      <c r="R13" s="238"/>
      <c r="S13" s="238"/>
      <c r="T13" s="238"/>
      <c r="U13" s="238"/>
      <c r="V13" s="238"/>
    </row>
    <row r="14" spans="3:22" ht="18" customHeight="1" x14ac:dyDescent="0.2">
      <c r="L14" s="238"/>
      <c r="M14" s="238"/>
      <c r="N14" s="238"/>
      <c r="O14" s="238"/>
      <c r="P14" s="238"/>
      <c r="Q14" s="238"/>
      <c r="R14" s="238"/>
      <c r="S14" s="238"/>
      <c r="T14" s="238"/>
      <c r="U14" s="238"/>
      <c r="V14" s="238"/>
    </row>
    <row r="15" spans="3:22" ht="17.25" customHeight="1" x14ac:dyDescent="0.25">
      <c r="C15" s="32" t="s">
        <v>24</v>
      </c>
      <c r="D15" s="33"/>
      <c r="E15" s="33"/>
      <c r="F15" s="33"/>
      <c r="G15" s="33"/>
      <c r="H15" s="33"/>
      <c r="I15" s="33"/>
      <c r="J15" s="34"/>
      <c r="P15" s="2"/>
    </row>
    <row r="16" spans="3:22" ht="13.9" customHeight="1" x14ac:dyDescent="0.2">
      <c r="C16" s="232" t="s">
        <v>219</v>
      </c>
      <c r="D16" s="233"/>
      <c r="E16" s="233"/>
      <c r="F16" s="233"/>
      <c r="G16" s="233"/>
      <c r="H16" s="233"/>
      <c r="I16" s="233"/>
      <c r="J16" s="234"/>
    </row>
    <row r="17" spans="3:15" x14ac:dyDescent="0.2">
      <c r="C17" s="37"/>
      <c r="D17" s="29"/>
      <c r="E17" s="29"/>
      <c r="F17" s="29"/>
      <c r="G17" s="29"/>
      <c r="H17" s="29"/>
      <c r="I17" s="29"/>
      <c r="J17" s="35"/>
    </row>
    <row r="18" spans="3:15" ht="13.9" customHeight="1" x14ac:dyDescent="0.2">
      <c r="C18" s="235" t="s">
        <v>208</v>
      </c>
      <c r="D18" s="236"/>
      <c r="E18" s="236"/>
      <c r="F18" s="236"/>
      <c r="G18" s="236"/>
      <c r="H18" s="236"/>
      <c r="I18" s="236"/>
      <c r="J18" s="237"/>
    </row>
    <row r="19" spans="3:15" ht="18" x14ac:dyDescent="0.2">
      <c r="C19" s="269"/>
      <c r="D19" s="270"/>
      <c r="E19" s="270"/>
      <c r="F19" s="270"/>
      <c r="G19" s="270"/>
      <c r="H19" s="270"/>
      <c r="I19" s="270"/>
      <c r="J19" s="271"/>
      <c r="L19" s="19" t="s">
        <v>22</v>
      </c>
    </row>
    <row r="20" spans="3:15" x14ac:dyDescent="0.2">
      <c r="C20" s="132"/>
      <c r="D20" s="133"/>
      <c r="E20" s="133"/>
      <c r="F20" s="133"/>
      <c r="G20" s="133"/>
      <c r="H20" s="133"/>
      <c r="I20" s="133"/>
      <c r="J20" s="134"/>
    </row>
    <row r="21" spans="3:15" ht="26.25" x14ac:dyDescent="0.25">
      <c r="C21" s="194" t="s">
        <v>218</v>
      </c>
      <c r="D21" s="120"/>
      <c r="E21" s="120"/>
      <c r="F21" s="120"/>
      <c r="G21" s="120"/>
      <c r="H21" s="120"/>
      <c r="I21" s="120"/>
      <c r="J21" s="120"/>
      <c r="L21" s="41"/>
      <c r="M21" s="14" t="s">
        <v>14</v>
      </c>
      <c r="N21" s="127" t="str">
        <f>+'Seuil bilan carbone'!R95</f>
        <v xml:space="preserve">MxxxN-72 -  (600 W à 630 W) </v>
      </c>
      <c r="O21" s="2"/>
    </row>
    <row r="22" spans="3:15" ht="18" customHeight="1" x14ac:dyDescent="0.25">
      <c r="E22" s="2"/>
      <c r="F22" s="2"/>
      <c r="G22" s="2"/>
      <c r="H22" s="2"/>
      <c r="I22" s="2"/>
      <c r="J22" s="2"/>
      <c r="L22" s="41"/>
      <c r="M22" s="14" t="s">
        <v>97</v>
      </c>
      <c r="N22" s="127" t="str">
        <f>+'Seuil bilan carbone'!R96</f>
        <v>PPE2,version 2</v>
      </c>
      <c r="O22" s="2"/>
    </row>
    <row r="23" spans="3:15" ht="14.25" customHeight="1" x14ac:dyDescent="0.25">
      <c r="C23" s="116" t="s">
        <v>136</v>
      </c>
      <c r="E23" s="2"/>
      <c r="F23" s="2"/>
      <c r="G23" s="2"/>
      <c r="H23" s="2"/>
      <c r="I23" s="2"/>
      <c r="J23" s="2"/>
      <c r="L23" s="41"/>
      <c r="M23" s="14" t="s">
        <v>96</v>
      </c>
      <c r="N23" s="127" t="str">
        <f>+'Seuil bilan carbone'!R97</f>
        <v>Certificat PPE2 N°xxx-</v>
      </c>
    </row>
    <row r="24" spans="3:15" ht="15" x14ac:dyDescent="0.25">
      <c r="L24" s="41"/>
      <c r="M24" s="14" t="s">
        <v>16</v>
      </c>
      <c r="N24" s="128">
        <f>+'Seuil bilan carbone'!R98</f>
        <v>45585</v>
      </c>
    </row>
    <row r="25" spans="3:15" ht="18.75" customHeight="1" x14ac:dyDescent="0.25">
      <c r="M25" s="14" t="s">
        <v>17</v>
      </c>
      <c r="N25" s="128">
        <f>+'Seuil bilan carbone'!R99</f>
        <v>45900</v>
      </c>
    </row>
    <row r="26" spans="3:15" ht="15" x14ac:dyDescent="0.25">
      <c r="M26" s="14" t="s">
        <v>100</v>
      </c>
      <c r="N26" s="127">
        <f>+'Seuil bilan carbone'!R100</f>
        <v>1134</v>
      </c>
    </row>
    <row r="27" spans="3:15" ht="12.75" customHeight="1" x14ac:dyDescent="0.25">
      <c r="C27" s="14" t="s">
        <v>14</v>
      </c>
      <c r="D27" s="273">
        <f>+'Seuil bilan carbone'!D58:E58</f>
        <v>0</v>
      </c>
      <c r="E27" s="273"/>
    </row>
    <row r="28" spans="3:15" ht="15" x14ac:dyDescent="0.25">
      <c r="C28" s="14" t="s">
        <v>149</v>
      </c>
      <c r="D28" s="273" t="str">
        <f>+'Seuil bilan carbone'!D59:E59</f>
        <v xml:space="preserve">Module avec cadre </v>
      </c>
      <c r="E28" s="273"/>
    </row>
    <row r="29" spans="3:15" ht="15" x14ac:dyDescent="0.25">
      <c r="C29" s="14" t="s">
        <v>148</v>
      </c>
      <c r="D29" s="273" t="str">
        <f>+'Seuil bilan carbone'!D60:E60</f>
        <v>PPE2,version 1</v>
      </c>
      <c r="E29" s="273"/>
    </row>
    <row r="30" spans="3:15" ht="15" x14ac:dyDescent="0.25">
      <c r="C30" s="14" t="s">
        <v>96</v>
      </c>
      <c r="D30" s="273">
        <f>+'Seuil bilan carbone'!D61</f>
        <v>0</v>
      </c>
      <c r="E30" s="273"/>
    </row>
    <row r="31" spans="3:15" ht="15.75" x14ac:dyDescent="0.25">
      <c r="C31" s="14" t="s">
        <v>16</v>
      </c>
      <c r="D31" s="323">
        <f>+'Seuil bilan carbone'!$D$62</f>
        <v>0</v>
      </c>
      <c r="E31" s="323"/>
      <c r="L31" s="116" t="s">
        <v>43</v>
      </c>
    </row>
    <row r="32" spans="3:15" ht="15" x14ac:dyDescent="0.25">
      <c r="C32" s="14" t="s">
        <v>17</v>
      </c>
      <c r="D32" s="323">
        <f>+'Seuil bilan carbone'!$D$63</f>
        <v>0</v>
      </c>
      <c r="E32" s="323"/>
    </row>
    <row r="33" spans="3:15" ht="15" x14ac:dyDescent="0.25">
      <c r="C33" s="14" t="s">
        <v>147</v>
      </c>
      <c r="D33" s="273">
        <f>+'Seuil bilan carbone'!D64</f>
        <v>0</v>
      </c>
      <c r="E33" s="273"/>
      <c r="F33" s="1" t="s">
        <v>39</v>
      </c>
      <c r="L33" s="4" t="s">
        <v>29</v>
      </c>
    </row>
    <row r="34" spans="3:15" ht="15" x14ac:dyDescent="0.25">
      <c r="C34" s="14" t="s">
        <v>63</v>
      </c>
      <c r="D34" s="273">
        <f>+'Seuil bilan carbone'!D65</f>
        <v>0</v>
      </c>
      <c r="E34" s="273"/>
      <c r="F34" s="1" t="s">
        <v>39</v>
      </c>
    </row>
    <row r="35" spans="3:15" ht="17.25" customHeight="1" x14ac:dyDescent="0.25">
      <c r="C35" s="14" t="s">
        <v>64</v>
      </c>
      <c r="D35" s="273">
        <f>+'Seuil bilan carbone'!D66</f>
        <v>0</v>
      </c>
      <c r="E35" s="273"/>
      <c r="F35" s="1" t="s">
        <v>74</v>
      </c>
      <c r="L35" s="1" t="s">
        <v>48</v>
      </c>
      <c r="N35" s="141">
        <v>3.3E-3</v>
      </c>
      <c r="O35" s="1" t="s">
        <v>45</v>
      </c>
    </row>
    <row r="36" spans="3:15" ht="18" customHeight="1" x14ac:dyDescent="0.25">
      <c r="C36" s="14" t="s">
        <v>155</v>
      </c>
      <c r="D36" s="273">
        <f>+'Seuil bilan carbone'!D67</f>
        <v>0</v>
      </c>
      <c r="E36" s="273"/>
      <c r="L36" s="40" t="s">
        <v>44</v>
      </c>
      <c r="N36" s="139">
        <v>0.9</v>
      </c>
    </row>
    <row r="37" spans="3:15" ht="18.75" customHeight="1" x14ac:dyDescent="0.25">
      <c r="C37" s="14" t="s">
        <v>153</v>
      </c>
      <c r="D37" s="276">
        <f>+'Seuil bilan carbone'!D68</f>
        <v>0</v>
      </c>
      <c r="E37" s="276"/>
      <c r="F37" s="1" t="s">
        <v>39</v>
      </c>
      <c r="L37" s="115" t="s">
        <v>46</v>
      </c>
      <c r="N37" s="140">
        <f>+N35*N36</f>
        <v>2.97E-3</v>
      </c>
      <c r="O37" s="115" t="s">
        <v>45</v>
      </c>
    </row>
    <row r="38" spans="3:15" ht="20.25" customHeight="1" x14ac:dyDescent="0.25">
      <c r="C38" s="14" t="s">
        <v>154</v>
      </c>
      <c r="D38" s="276">
        <f>+'Seuil bilan carbone'!$D$69</f>
        <v>0</v>
      </c>
      <c r="E38" s="276"/>
      <c r="F38" s="1" t="s">
        <v>39</v>
      </c>
    </row>
    <row r="39" spans="3:15" ht="23.25" customHeight="1" x14ac:dyDescent="0.2">
      <c r="C39" s="39" t="s">
        <v>152</v>
      </c>
      <c r="D39" s="277">
        <f>+'Seuil bilan carbone'!D70</f>
        <v>0</v>
      </c>
      <c r="E39" s="277"/>
      <c r="L39" s="40" t="s">
        <v>49</v>
      </c>
      <c r="N39" s="40">
        <v>1.5E-3</v>
      </c>
      <c r="O39" s="40" t="s">
        <v>45</v>
      </c>
    </row>
    <row r="40" spans="3:15" ht="15" x14ac:dyDescent="0.25">
      <c r="C40" s="14" t="s">
        <v>100</v>
      </c>
      <c r="D40" s="274">
        <f>+'Seuil bilan carbone'!D71</f>
        <v>0</v>
      </c>
      <c r="E40" s="274"/>
      <c r="L40" s="1" t="s">
        <v>44</v>
      </c>
      <c r="N40" s="45">
        <v>0.8</v>
      </c>
    </row>
    <row r="42" spans="3:15" ht="15" x14ac:dyDescent="0.25">
      <c r="L42" s="10" t="s">
        <v>50</v>
      </c>
      <c r="N42" s="140">
        <f>+N39*N40</f>
        <v>1.2000000000000001E-3</v>
      </c>
      <c r="O42" s="10" t="s">
        <v>45</v>
      </c>
    </row>
    <row r="43" spans="3:15" ht="8.25" customHeight="1" x14ac:dyDescent="0.2"/>
    <row r="44" spans="3:15" ht="15.75" x14ac:dyDescent="0.25">
      <c r="C44" s="116" t="s">
        <v>43</v>
      </c>
    </row>
    <row r="45" spans="3:15" ht="25.5" customHeight="1" x14ac:dyDescent="0.2">
      <c r="C45" s="275" t="s">
        <v>220</v>
      </c>
      <c r="D45" s="275"/>
      <c r="E45" s="275"/>
      <c r="F45" s="275"/>
      <c r="G45" s="275"/>
      <c r="H45" s="275"/>
      <c r="I45" s="275"/>
      <c r="J45" s="275"/>
      <c r="L45" s="115" t="s">
        <v>52</v>
      </c>
      <c r="N45" s="140">
        <f>+N37+N42</f>
        <v>4.1700000000000001E-3</v>
      </c>
      <c r="O45" s="115" t="s">
        <v>45</v>
      </c>
    </row>
    <row r="46" spans="3:15" ht="31.5" customHeight="1" x14ac:dyDescent="0.2">
      <c r="C46" s="275" t="s">
        <v>221</v>
      </c>
      <c r="D46" s="275"/>
      <c r="E46" s="275"/>
      <c r="F46" s="275"/>
      <c r="G46" s="275"/>
      <c r="H46" s="275"/>
      <c r="I46" s="275"/>
      <c r="J46" s="275"/>
    </row>
    <row r="47" spans="3:15" ht="19.5" customHeight="1" x14ac:dyDescent="0.2">
      <c r="C47" s="1" t="s">
        <v>222</v>
      </c>
      <c r="D47" s="130"/>
      <c r="E47" s="130"/>
      <c r="F47" s="130"/>
      <c r="G47" s="9"/>
      <c r="H47" s="9"/>
      <c r="I47" s="9"/>
      <c r="J47" s="9"/>
    </row>
    <row r="48" spans="3:15" ht="31.5" customHeight="1" x14ac:dyDescent="0.2">
      <c r="C48" s="275" t="s">
        <v>47</v>
      </c>
      <c r="D48" s="275"/>
      <c r="E48" s="275"/>
      <c r="F48" s="275"/>
      <c r="G48" s="275"/>
      <c r="H48" s="275"/>
      <c r="I48" s="275"/>
      <c r="J48" s="275"/>
    </row>
    <row r="49" spans="3:15" ht="15" x14ac:dyDescent="0.2">
      <c r="C49" s="59" t="s">
        <v>142</v>
      </c>
      <c r="D49" s="59"/>
      <c r="E49" s="59"/>
      <c r="F49" s="59"/>
      <c r="G49" s="59"/>
      <c r="H49" s="59"/>
      <c r="I49" s="59"/>
      <c r="J49" s="59"/>
      <c r="L49" s="170" t="s">
        <v>41</v>
      </c>
    </row>
    <row r="51" spans="3:15" x14ac:dyDescent="0.2">
      <c r="C51" s="1" t="s">
        <v>48</v>
      </c>
      <c r="D51" s="200"/>
      <c r="E51" s="1" t="s">
        <v>45</v>
      </c>
    </row>
    <row r="52" spans="3:15" ht="6.75" customHeight="1" x14ac:dyDescent="0.2"/>
    <row r="53" spans="3:15" x14ac:dyDescent="0.2">
      <c r="C53" s="1" t="s">
        <v>223</v>
      </c>
      <c r="D53" s="201"/>
      <c r="E53" s="1" t="s">
        <v>67</v>
      </c>
      <c r="L53" s="1" t="s">
        <v>37</v>
      </c>
      <c r="N53" s="1">
        <v>182</v>
      </c>
      <c r="O53" s="1" t="s">
        <v>39</v>
      </c>
    </row>
    <row r="54" spans="3:15" x14ac:dyDescent="0.2">
      <c r="L54" s="1" t="s">
        <v>38</v>
      </c>
      <c r="N54" s="1">
        <v>182</v>
      </c>
      <c r="O54" s="1" t="s">
        <v>39</v>
      </c>
    </row>
    <row r="55" spans="3:15" ht="15.75" x14ac:dyDescent="0.25">
      <c r="C55" s="138" t="s">
        <v>46</v>
      </c>
      <c r="D55" s="210">
        <f>+D53*D51</f>
        <v>0</v>
      </c>
      <c r="E55" s="138" t="s">
        <v>45</v>
      </c>
      <c r="L55" s="1" t="s">
        <v>40</v>
      </c>
      <c r="N55" s="140">
        <f>+N53*N54*10^-6</f>
        <v>3.3124000000000001E-2</v>
      </c>
      <c r="O55" s="1" t="s">
        <v>32</v>
      </c>
    </row>
    <row r="57" spans="3:15" ht="15" x14ac:dyDescent="0.25">
      <c r="C57" s="11" t="s">
        <v>51</v>
      </c>
    </row>
    <row r="58" spans="3:15" ht="15" x14ac:dyDescent="0.25">
      <c r="O58" s="10"/>
    </row>
    <row r="59" spans="3:15" ht="15" x14ac:dyDescent="0.25">
      <c r="L59" s="7" t="s">
        <v>42</v>
      </c>
    </row>
    <row r="60" spans="3:15" x14ac:dyDescent="0.2">
      <c r="C60" s="1" t="s">
        <v>49</v>
      </c>
      <c r="D60" s="200"/>
      <c r="E60" s="1" t="s">
        <v>45</v>
      </c>
    </row>
    <row r="61" spans="3:15" x14ac:dyDescent="0.2">
      <c r="D61" s="129"/>
    </row>
    <row r="62" spans="3:15" ht="15.75" x14ac:dyDescent="0.25">
      <c r="C62" s="1" t="s">
        <v>223</v>
      </c>
      <c r="D62" s="201"/>
      <c r="E62" s="1" t="s">
        <v>67</v>
      </c>
      <c r="M62" s="49" t="s">
        <v>33</v>
      </c>
      <c r="N62" s="50" t="s">
        <v>34</v>
      </c>
      <c r="O62" s="137" t="s">
        <v>12</v>
      </c>
    </row>
    <row r="63" spans="3:15" ht="15.75" x14ac:dyDescent="0.25">
      <c r="L63" s="47" t="s">
        <v>35</v>
      </c>
      <c r="M63" s="46">
        <v>7.36</v>
      </c>
      <c r="N63" s="46">
        <v>7.69</v>
      </c>
      <c r="O63" s="135">
        <f t="shared" ref="O63:O64" si="0">+AVERAGE(M63:N63)</f>
        <v>7.5250000000000004</v>
      </c>
    </row>
    <row r="64" spans="3:15" ht="15.75" x14ac:dyDescent="0.25">
      <c r="L64" s="47" t="s">
        <v>36</v>
      </c>
      <c r="M64" s="48">
        <f>$N$45*$N$55*1000*1000/$M$63</f>
        <v>18.767266304347821</v>
      </c>
      <c r="N64" s="48">
        <f>$N$45*$N$55*1000*1000/$N$63</f>
        <v>17.961908972691806</v>
      </c>
      <c r="O64" s="136">
        <f t="shared" si="0"/>
        <v>18.364587638519815</v>
      </c>
    </row>
    <row r="65" spans="3:15" ht="15.75" x14ac:dyDescent="0.25">
      <c r="C65" s="138" t="s">
        <v>50</v>
      </c>
      <c r="D65" s="210">
        <f>+D62*D60</f>
        <v>0</v>
      </c>
      <c r="E65" s="138" t="s">
        <v>45</v>
      </c>
    </row>
    <row r="68" spans="3:15" ht="20.25" customHeight="1" x14ac:dyDescent="0.25">
      <c r="C68" s="11" t="s">
        <v>51</v>
      </c>
      <c r="M68" s="268"/>
      <c r="N68" s="268"/>
      <c r="O68" s="268"/>
    </row>
    <row r="69" spans="3:15" ht="15.75" x14ac:dyDescent="0.25">
      <c r="L69" s="116" t="s">
        <v>138</v>
      </c>
    </row>
    <row r="70" spans="3:15" ht="19.5" customHeight="1" x14ac:dyDescent="0.2"/>
    <row r="71" spans="3:15" ht="15" x14ac:dyDescent="0.25">
      <c r="C71" s="230" t="s">
        <v>232</v>
      </c>
      <c r="D71" s="200"/>
      <c r="E71" s="230" t="s">
        <v>45</v>
      </c>
      <c r="F71" s="230"/>
      <c r="L71" s="62"/>
      <c r="M71" s="63" t="s">
        <v>101</v>
      </c>
      <c r="N71" s="63" t="s">
        <v>102</v>
      </c>
    </row>
    <row r="72" spans="3:15" ht="15" x14ac:dyDescent="0.25">
      <c r="C72" s="230"/>
      <c r="D72" s="129"/>
      <c r="E72" s="230"/>
      <c r="F72" s="230"/>
      <c r="L72" s="67" t="s">
        <v>139</v>
      </c>
      <c r="M72" s="145">
        <f>+O64</f>
        <v>18.364587638519815</v>
      </c>
      <c r="N72" s="325" t="s">
        <v>130</v>
      </c>
      <c r="O72" s="144"/>
    </row>
    <row r="73" spans="3:15" x14ac:dyDescent="0.2">
      <c r="C73" s="230" t="s">
        <v>223</v>
      </c>
      <c r="D73" s="201"/>
      <c r="E73" s="230" t="s">
        <v>67</v>
      </c>
      <c r="F73" s="230"/>
      <c r="L73" s="54" t="s">
        <v>112</v>
      </c>
      <c r="M73" s="147" t="s">
        <v>233</v>
      </c>
      <c r="N73" s="54"/>
    </row>
    <row r="74" spans="3:15" x14ac:dyDescent="0.2">
      <c r="C74" s="230"/>
      <c r="D74" s="230"/>
      <c r="E74" s="230"/>
      <c r="F74" s="230"/>
    </row>
    <row r="75" spans="3:15" x14ac:dyDescent="0.2">
      <c r="C75" s="230"/>
      <c r="D75" s="230"/>
      <c r="E75" s="230"/>
      <c r="F75" s="230"/>
    </row>
    <row r="76" spans="3:15" ht="15.75" x14ac:dyDescent="0.25">
      <c r="C76" s="138" t="s">
        <v>50</v>
      </c>
      <c r="D76" s="210">
        <f>+D73*D71</f>
        <v>0</v>
      </c>
      <c r="E76" s="138" t="s">
        <v>45</v>
      </c>
      <c r="F76" s="230"/>
    </row>
    <row r="80" spans="3:15" ht="15.75" x14ac:dyDescent="0.25">
      <c r="C80" s="138" t="s">
        <v>52</v>
      </c>
      <c r="D80" s="210">
        <f>+D55+D65+D76</f>
        <v>0</v>
      </c>
      <c r="E80" s="138" t="s">
        <v>45</v>
      </c>
    </row>
    <row r="82" spans="3:8" ht="15.75" x14ac:dyDescent="0.25">
      <c r="C82" s="116" t="s">
        <v>41</v>
      </c>
    </row>
    <row r="84" spans="3:8" x14ac:dyDescent="0.2">
      <c r="C84" s="1" t="s">
        <v>37</v>
      </c>
      <c r="D84" s="208">
        <f>+D37</f>
        <v>0</v>
      </c>
      <c r="E84" s="1" t="s">
        <v>39</v>
      </c>
    </row>
    <row r="85" spans="3:8" x14ac:dyDescent="0.2">
      <c r="D85" s="129"/>
    </row>
    <row r="86" spans="3:8" x14ac:dyDescent="0.2">
      <c r="C86" s="1" t="s">
        <v>38</v>
      </c>
      <c r="D86" s="208">
        <f>+D38</f>
        <v>0</v>
      </c>
      <c r="E86" s="1" t="s">
        <v>39</v>
      </c>
    </row>
    <row r="88" spans="3:8" x14ac:dyDescent="0.2">
      <c r="C88" s="1" t="s">
        <v>40</v>
      </c>
      <c r="D88" s="209">
        <f>+D84*D86*10^-6</f>
        <v>0</v>
      </c>
      <c r="E88" s="1" t="s">
        <v>32</v>
      </c>
    </row>
    <row r="91" spans="3:8" ht="15.75" x14ac:dyDescent="0.25">
      <c r="C91" s="116" t="s">
        <v>137</v>
      </c>
    </row>
    <row r="93" spans="3:8" ht="15.75" x14ac:dyDescent="0.25">
      <c r="D93" s="49" t="s">
        <v>33</v>
      </c>
      <c r="E93" s="50" t="s">
        <v>34</v>
      </c>
      <c r="F93" s="137" t="s">
        <v>140</v>
      </c>
      <c r="H93" s="319"/>
    </row>
    <row r="94" spans="3:8" ht="15.75" x14ac:dyDescent="0.25">
      <c r="C94" s="47" t="s">
        <v>35</v>
      </c>
      <c r="D94" s="202"/>
      <c r="E94" s="202"/>
      <c r="F94" s="211" t="e">
        <f>AVERAGE(D94:E94)</f>
        <v>#DIV/0!</v>
      </c>
      <c r="H94" s="319"/>
    </row>
    <row r="95" spans="3:8" ht="15.75" x14ac:dyDescent="0.25">
      <c r="C95" s="47" t="s">
        <v>36</v>
      </c>
      <c r="D95" s="209" t="e">
        <f>$D$80*$D$88*1000*1000/$D$94</f>
        <v>#DIV/0!</v>
      </c>
      <c r="E95" s="209" t="e">
        <f>$D$80*$D$88*1000*1000/$E$94</f>
        <v>#DIV/0!</v>
      </c>
      <c r="F95" s="212" t="e">
        <f>+AVERAGE(D95:E95)</f>
        <v>#DIV/0!</v>
      </c>
      <c r="H95" s="324"/>
    </row>
    <row r="96" spans="3:8" x14ac:dyDescent="0.2">
      <c r="H96" s="319"/>
    </row>
    <row r="97" spans="3:8" x14ac:dyDescent="0.2">
      <c r="H97" s="319"/>
    </row>
    <row r="98" spans="3:8" ht="15.75" x14ac:dyDescent="0.25">
      <c r="C98" s="116" t="s">
        <v>138</v>
      </c>
      <c r="D98" s="57">
        <v>20</v>
      </c>
    </row>
    <row r="100" spans="3:8" ht="15" x14ac:dyDescent="0.25">
      <c r="C100" s="62"/>
      <c r="D100" s="66" t="s">
        <v>101</v>
      </c>
      <c r="E100" s="63" t="s">
        <v>102</v>
      </c>
    </row>
    <row r="101" spans="3:8" x14ac:dyDescent="0.2">
      <c r="C101" s="68" t="s">
        <v>139</v>
      </c>
      <c r="D101" s="213" t="e">
        <f>+$F$95</f>
        <v>#DIV/0!</v>
      </c>
      <c r="E101" s="203" t="e">
        <f>+IF(OR(D101&gt;0,D101&lt;14,D101=14),"Oui","Non")</f>
        <v>#DIV/0!</v>
      </c>
    </row>
  </sheetData>
  <sheetProtection algorithmName="SHA-512" hashValue="kK36ZSei0XDGOw4VqeIMRh9kzc6kRstsHURag1+jhnfma8eMiBB3E6yOiQ3kTMjPvXdo47MAsfzEoU4veFQkTQ==" saltValue="Ad96QQ1lDBR95l1a1LhX6w==" spinCount="100000" sheet="1" objects="1" scenarios="1"/>
  <mergeCells count="22">
    <mergeCell ref="L12:V14"/>
    <mergeCell ref="C45:J45"/>
    <mergeCell ref="C46:J46"/>
    <mergeCell ref="C48:J48"/>
    <mergeCell ref="D27:E27"/>
    <mergeCell ref="D36:E36"/>
    <mergeCell ref="D37:E37"/>
    <mergeCell ref="D38:E38"/>
    <mergeCell ref="D39:E39"/>
    <mergeCell ref="M68:O68"/>
    <mergeCell ref="C19:J19"/>
    <mergeCell ref="D28:E28"/>
    <mergeCell ref="D29:E29"/>
    <mergeCell ref="C16:J16"/>
    <mergeCell ref="C18:J18"/>
    <mergeCell ref="D30:E30"/>
    <mergeCell ref="D31:E31"/>
    <mergeCell ref="D32:E32"/>
    <mergeCell ref="D33:E33"/>
    <mergeCell ref="D34:E34"/>
    <mergeCell ref="D35:E35"/>
    <mergeCell ref="D40:E40"/>
  </mergeCells>
  <conditionalFormatting sqref="E101">
    <cfRule type="containsText" dxfId="5" priority="1" operator="containsText" text="Oui">
      <formula>NOT(ISERROR(SEARCH("Oui",E101)))</formula>
    </cfRule>
    <cfRule type="containsText" dxfId="4" priority="2" operator="containsText" text="Non">
      <formula>NOT(ISERROR(SEARCH("Non",E101)))</formula>
    </cfRule>
  </conditionalFormatting>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Y108"/>
  <sheetViews>
    <sheetView topLeftCell="A52" zoomScale="70" zoomScaleNormal="70" workbookViewId="0">
      <selection activeCell="D89" sqref="D89"/>
    </sheetView>
  </sheetViews>
  <sheetFormatPr baseColWidth="10" defaultColWidth="11" defaultRowHeight="14.25" x14ac:dyDescent="0.2"/>
  <cols>
    <col min="1" max="2" width="11" style="1"/>
    <col min="3" max="3" width="37.375" style="1" customWidth="1"/>
    <col min="4" max="4" width="14.75" style="1" customWidth="1"/>
    <col min="5" max="9" width="11" style="1"/>
    <col min="10" max="10" width="32.625" style="1" customWidth="1"/>
    <col min="11" max="14" width="11" style="1"/>
    <col min="15" max="15" width="37.125" style="1" customWidth="1"/>
    <col min="16" max="16" width="19.375" style="1" customWidth="1"/>
    <col min="17" max="16384" width="11" style="1"/>
  </cols>
  <sheetData>
    <row r="5" spans="3:25" ht="26.25" x14ac:dyDescent="0.4">
      <c r="D5" s="38" t="s">
        <v>0</v>
      </c>
    </row>
    <row r="6" spans="3:25" ht="6" customHeight="1" x14ac:dyDescent="0.2"/>
    <row r="7" spans="3:25" ht="20.25" x14ac:dyDescent="0.2">
      <c r="E7" s="18" t="s">
        <v>53</v>
      </c>
    </row>
    <row r="11" spans="3:25" ht="18" x14ac:dyDescent="0.2">
      <c r="O11" s="19"/>
    </row>
    <row r="13" spans="3:25" ht="26.25" x14ac:dyDescent="0.2">
      <c r="O13" s="41"/>
      <c r="P13" s="42"/>
      <c r="Q13" s="40"/>
      <c r="R13" s="2"/>
      <c r="S13" s="2"/>
    </row>
    <row r="14" spans="3:25" ht="15.75" x14ac:dyDescent="0.2">
      <c r="C14" s="171" t="s">
        <v>24</v>
      </c>
      <c r="D14" s="33"/>
      <c r="E14" s="33"/>
      <c r="F14" s="33"/>
      <c r="G14" s="33"/>
      <c r="H14" s="33"/>
      <c r="I14" s="33"/>
      <c r="J14" s="34"/>
      <c r="O14" s="238" t="s">
        <v>135</v>
      </c>
      <c r="P14" s="238"/>
      <c r="Q14" s="238"/>
      <c r="R14" s="238"/>
      <c r="S14" s="238"/>
      <c r="T14" s="238"/>
      <c r="U14" s="238"/>
      <c r="V14" s="238"/>
      <c r="W14" s="238"/>
      <c r="X14" s="238"/>
      <c r="Y14" s="238"/>
    </row>
    <row r="15" spans="3:25" ht="15.75" x14ac:dyDescent="0.2">
      <c r="C15" s="172" t="s">
        <v>179</v>
      </c>
      <c r="D15" s="29"/>
      <c r="E15" s="29"/>
      <c r="F15" s="29"/>
      <c r="G15" s="29"/>
      <c r="H15" s="29"/>
      <c r="I15" s="29"/>
      <c r="J15" s="35"/>
      <c r="O15" s="238"/>
      <c r="P15" s="238"/>
      <c r="Q15" s="238"/>
      <c r="R15" s="238"/>
      <c r="S15" s="238"/>
      <c r="T15" s="238"/>
      <c r="U15" s="238"/>
      <c r="V15" s="238"/>
      <c r="W15" s="238"/>
      <c r="X15" s="238"/>
      <c r="Y15" s="238"/>
    </row>
    <row r="16" spans="3:25" ht="26.25" customHeight="1" x14ac:dyDescent="0.2">
      <c r="C16" s="298" t="s">
        <v>175</v>
      </c>
      <c r="D16" s="299"/>
      <c r="E16" s="299"/>
      <c r="F16" s="299"/>
      <c r="G16" s="299"/>
      <c r="H16" s="299"/>
      <c r="I16" s="299"/>
      <c r="J16" s="300"/>
      <c r="O16" s="238"/>
      <c r="P16" s="238"/>
      <c r="Q16" s="238"/>
      <c r="R16" s="238"/>
      <c r="S16" s="238"/>
      <c r="T16" s="238"/>
      <c r="U16" s="238"/>
      <c r="V16" s="238"/>
      <c r="W16" s="238"/>
      <c r="X16" s="238"/>
      <c r="Y16" s="238"/>
    </row>
    <row r="17" spans="3:18" ht="15" customHeight="1" x14ac:dyDescent="0.2">
      <c r="C17" s="298" t="s">
        <v>176</v>
      </c>
      <c r="D17" s="299"/>
      <c r="E17" s="299"/>
      <c r="F17" s="299"/>
      <c r="G17" s="299"/>
      <c r="H17" s="299"/>
      <c r="I17" s="299"/>
      <c r="J17" s="300"/>
      <c r="O17" s="41"/>
      <c r="P17" s="43"/>
      <c r="Q17" s="28"/>
    </row>
    <row r="18" spans="3:18" x14ac:dyDescent="0.2">
      <c r="C18" s="167" t="s">
        <v>177</v>
      </c>
      <c r="D18" s="168"/>
      <c r="E18" s="168"/>
      <c r="F18" s="168"/>
      <c r="G18" s="168"/>
      <c r="H18" s="168"/>
      <c r="I18" s="168"/>
      <c r="J18" s="169"/>
      <c r="O18" s="41"/>
      <c r="P18" s="43"/>
      <c r="Q18" s="28"/>
    </row>
    <row r="19" spans="3:18" ht="15" x14ac:dyDescent="0.25">
      <c r="P19" s="14"/>
      <c r="Q19" s="28"/>
    </row>
    <row r="20" spans="3:18" ht="18" customHeight="1" x14ac:dyDescent="0.25">
      <c r="C20" s="116" t="s">
        <v>136</v>
      </c>
      <c r="E20" s="2"/>
      <c r="F20" s="2"/>
      <c r="G20" s="2"/>
      <c r="H20" s="2"/>
      <c r="O20" s="116" t="s">
        <v>136</v>
      </c>
      <c r="Q20" s="2"/>
      <c r="R20" s="2"/>
    </row>
    <row r="24" spans="3:18" ht="15" x14ac:dyDescent="0.25">
      <c r="C24" s="14" t="s">
        <v>14</v>
      </c>
      <c r="D24" s="273">
        <f>+'Seuil bilan carbone'!D58:E58</f>
        <v>0</v>
      </c>
      <c r="E24" s="273"/>
      <c r="O24" s="14" t="s">
        <v>14</v>
      </c>
      <c r="P24" s="173" t="str">
        <f>+'Seuil bilan carbone'!$R$95</f>
        <v xml:space="preserve">MxxxN-72 -  (600 W à 630 W) </v>
      </c>
      <c r="Q24" s="173"/>
    </row>
    <row r="25" spans="3:18" ht="15" x14ac:dyDescent="0.25">
      <c r="C25" s="14" t="s">
        <v>149</v>
      </c>
      <c r="D25" s="273" t="str">
        <f>+'Seuil bilan carbone'!D59:E59</f>
        <v xml:space="preserve">Module avec cadre </v>
      </c>
      <c r="E25" s="273"/>
      <c r="O25" s="14" t="s">
        <v>149</v>
      </c>
      <c r="P25" s="278" t="s">
        <v>150</v>
      </c>
      <c r="Q25" s="278"/>
    </row>
    <row r="26" spans="3:18" ht="15" x14ac:dyDescent="0.25">
      <c r="C26" s="14" t="s">
        <v>148</v>
      </c>
      <c r="D26" s="273" t="str">
        <f>+'Seuil bilan carbone'!D60:E60</f>
        <v>PPE2,version 1</v>
      </c>
      <c r="E26" s="273"/>
      <c r="O26" s="14" t="s">
        <v>148</v>
      </c>
      <c r="P26" s="278" t="s">
        <v>86</v>
      </c>
      <c r="Q26" s="278"/>
    </row>
    <row r="27" spans="3:18" ht="15" x14ac:dyDescent="0.25">
      <c r="C27" s="14" t="s">
        <v>96</v>
      </c>
      <c r="D27" s="273">
        <f>+'Seuil bilan carbone'!D61</f>
        <v>0</v>
      </c>
      <c r="E27" s="273"/>
      <c r="O27" s="14" t="s">
        <v>96</v>
      </c>
      <c r="P27" s="173" t="str">
        <f>+'Seuil quantité d''argent'!$N$23</f>
        <v>Certificat PPE2 N°xxx-</v>
      </c>
      <c r="Q27" s="173"/>
    </row>
    <row r="28" spans="3:18" ht="15" x14ac:dyDescent="0.25">
      <c r="C28" s="14" t="s">
        <v>16</v>
      </c>
      <c r="D28" s="323">
        <f>+'Seuil bilan carbone'!D62</f>
        <v>0</v>
      </c>
      <c r="E28" s="323"/>
      <c r="O28" s="14" t="s">
        <v>16</v>
      </c>
      <c r="P28" s="179">
        <f>+'Seuil quantité d''argent'!$N$24</f>
        <v>45585</v>
      </c>
      <c r="Q28" s="173"/>
    </row>
    <row r="29" spans="3:18" ht="15" x14ac:dyDescent="0.25">
      <c r="C29" s="14" t="s">
        <v>17</v>
      </c>
      <c r="D29" s="323">
        <f>+'Seuil bilan carbone'!D63</f>
        <v>0</v>
      </c>
      <c r="E29" s="323"/>
      <c r="O29" s="14" t="s">
        <v>17</v>
      </c>
      <c r="P29" s="179">
        <f>+'Seuil quantité d''argent'!$N$25</f>
        <v>45900</v>
      </c>
      <c r="Q29" s="173"/>
    </row>
    <row r="30" spans="3:18" ht="15" x14ac:dyDescent="0.25">
      <c r="C30" s="14" t="s">
        <v>147</v>
      </c>
      <c r="D30" s="301">
        <f>+'Seuil bilan carbone'!D64</f>
        <v>0</v>
      </c>
      <c r="E30" s="301"/>
      <c r="F30" s="1" t="s">
        <v>39</v>
      </c>
      <c r="O30" s="14" t="s">
        <v>147</v>
      </c>
      <c r="P30" s="173">
        <f>+'Teneur en plomb dans le module '!N52</f>
        <v>1134</v>
      </c>
      <c r="Q30" s="173"/>
      <c r="R30" s="93" t="s">
        <v>39</v>
      </c>
    </row>
    <row r="31" spans="3:18" ht="15" x14ac:dyDescent="0.25">
      <c r="C31" s="14" t="s">
        <v>63</v>
      </c>
      <c r="D31" s="301">
        <f>+'Seuil bilan carbone'!D65</f>
        <v>0</v>
      </c>
      <c r="E31" s="301"/>
      <c r="F31" s="1" t="s">
        <v>39</v>
      </c>
      <c r="O31" s="14" t="s">
        <v>63</v>
      </c>
      <c r="P31" s="173">
        <f>+'Teneur en plomb dans le module '!N54</f>
        <v>2278</v>
      </c>
      <c r="Q31" s="173"/>
      <c r="R31" s="93" t="s">
        <v>39</v>
      </c>
    </row>
    <row r="32" spans="3:18" ht="15" x14ac:dyDescent="0.25">
      <c r="C32" s="14" t="s">
        <v>64</v>
      </c>
      <c r="D32" s="276">
        <f>+'Seuil bilan carbone'!D66</f>
        <v>0</v>
      </c>
      <c r="E32" s="276"/>
      <c r="F32" s="1" t="s">
        <v>74</v>
      </c>
      <c r="O32" s="14" t="s">
        <v>64</v>
      </c>
      <c r="P32" s="173">
        <v>32</v>
      </c>
      <c r="Q32" s="173"/>
      <c r="R32" s="93" t="s">
        <v>74</v>
      </c>
    </row>
    <row r="33" spans="3:22" ht="15" x14ac:dyDescent="0.25">
      <c r="C33" s="14" t="s">
        <v>155</v>
      </c>
      <c r="D33" s="272">
        <f>+'Seuil bilan carbone'!D67</f>
        <v>0</v>
      </c>
      <c r="E33" s="272"/>
      <c r="O33" s="14" t="s">
        <v>155</v>
      </c>
      <c r="P33" s="174" t="s">
        <v>73</v>
      </c>
      <c r="Q33" s="173"/>
      <c r="R33" s="93"/>
    </row>
    <row r="34" spans="3:22" ht="15" x14ac:dyDescent="0.25">
      <c r="C34" s="14" t="s">
        <v>153</v>
      </c>
      <c r="D34" s="276">
        <f>+'Seuil bilan carbone'!D68</f>
        <v>0</v>
      </c>
      <c r="E34" s="276"/>
      <c r="F34" s="1" t="s">
        <v>39</v>
      </c>
      <c r="O34" s="14" t="s">
        <v>153</v>
      </c>
      <c r="P34" s="173">
        <f>+'Seuil quantité d''argent'!$N$53</f>
        <v>182</v>
      </c>
      <c r="Q34" s="173"/>
      <c r="R34" s="93" t="s">
        <v>39</v>
      </c>
    </row>
    <row r="35" spans="3:22" ht="15" x14ac:dyDescent="0.25">
      <c r="C35" s="14" t="s">
        <v>154</v>
      </c>
      <c r="D35" s="276">
        <f>+'Seuil bilan carbone'!D69</f>
        <v>0</v>
      </c>
      <c r="E35" s="276"/>
      <c r="F35" s="1" t="s">
        <v>39</v>
      </c>
      <c r="O35" s="14" t="s">
        <v>154</v>
      </c>
      <c r="P35" s="173">
        <f>+'Seuil quantité d''argent'!$N$54</f>
        <v>182</v>
      </c>
      <c r="Q35" s="173"/>
      <c r="R35" s="93" t="s">
        <v>39</v>
      </c>
    </row>
    <row r="36" spans="3:22" ht="15" x14ac:dyDescent="0.2">
      <c r="C36" s="39" t="s">
        <v>152</v>
      </c>
      <c r="D36" s="276">
        <f>+'Seuil bilan carbone'!D70</f>
        <v>0</v>
      </c>
      <c r="E36" s="276"/>
      <c r="O36" s="39" t="s">
        <v>152</v>
      </c>
      <c r="P36" s="175">
        <v>72</v>
      </c>
      <c r="Q36" s="173"/>
    </row>
    <row r="37" spans="3:22" ht="15" x14ac:dyDescent="0.25">
      <c r="C37" s="14" t="s">
        <v>100</v>
      </c>
      <c r="D37" s="272">
        <f>+'Seuil bilan carbone'!D71</f>
        <v>0</v>
      </c>
      <c r="E37" s="272"/>
      <c r="O37" s="14" t="s">
        <v>100</v>
      </c>
      <c r="P37" s="173">
        <f>+'Seuil bilan carbone'!$R$100</f>
        <v>1134</v>
      </c>
      <c r="Q37" s="173"/>
    </row>
    <row r="38" spans="3:22" ht="15" x14ac:dyDescent="0.25">
      <c r="P38" s="14"/>
      <c r="Q38" s="28"/>
    </row>
    <row r="39" spans="3:22" ht="15" x14ac:dyDescent="0.25">
      <c r="P39" s="14"/>
      <c r="Q39" s="28"/>
    </row>
    <row r="40" spans="3:22" ht="15" x14ac:dyDescent="0.25">
      <c r="O40" s="7" t="s">
        <v>178</v>
      </c>
    </row>
    <row r="41" spans="3:22" ht="15" x14ac:dyDescent="0.25">
      <c r="C41" s="7" t="s">
        <v>178</v>
      </c>
      <c r="T41" s="163"/>
      <c r="U41" s="163"/>
      <c r="V41" s="163"/>
    </row>
    <row r="42" spans="3:22" ht="15" x14ac:dyDescent="0.25">
      <c r="H42" s="163"/>
      <c r="I42" s="163"/>
      <c r="J42" s="163"/>
      <c r="O42" s="56" t="s">
        <v>75</v>
      </c>
      <c r="P42" s="54"/>
      <c r="S42" s="279"/>
      <c r="T42" s="279"/>
      <c r="U42" s="279"/>
      <c r="V42" s="279"/>
    </row>
    <row r="43" spans="3:22" ht="14.25" customHeight="1" x14ac:dyDescent="0.25">
      <c r="C43" s="56" t="s">
        <v>75</v>
      </c>
      <c r="D43" s="54"/>
      <c r="G43" s="281" t="s">
        <v>164</v>
      </c>
      <c r="H43" s="282"/>
      <c r="I43" s="282"/>
      <c r="J43" s="283"/>
      <c r="O43" s="93" t="s">
        <v>145</v>
      </c>
      <c r="P43" s="176">
        <v>0.76</v>
      </c>
      <c r="Q43" s="93" t="s">
        <v>74</v>
      </c>
      <c r="S43" s="279"/>
      <c r="T43" s="279"/>
      <c r="U43" s="279"/>
      <c r="V43" s="279"/>
    </row>
    <row r="44" spans="3:22" x14ac:dyDescent="0.2">
      <c r="C44" s="1" t="s">
        <v>145</v>
      </c>
      <c r="D44" s="204"/>
      <c r="E44" s="1" t="s">
        <v>74</v>
      </c>
      <c r="G44" s="284"/>
      <c r="H44" s="285"/>
      <c r="I44" s="285"/>
      <c r="J44" s="286"/>
      <c r="O44" s="93" t="s">
        <v>77</v>
      </c>
      <c r="P44" s="176">
        <v>0</v>
      </c>
      <c r="Q44" s="93" t="s">
        <v>67</v>
      </c>
      <c r="S44" s="279"/>
      <c r="T44" s="279"/>
      <c r="U44" s="279"/>
      <c r="V44" s="279"/>
    </row>
    <row r="45" spans="3:22" ht="14.25" customHeight="1" x14ac:dyDescent="0.2">
      <c r="C45" s="1" t="s">
        <v>77</v>
      </c>
      <c r="D45" s="204"/>
      <c r="E45" s="1" t="s">
        <v>67</v>
      </c>
      <c r="G45" s="284"/>
      <c r="H45" s="285"/>
      <c r="I45" s="285"/>
      <c r="J45" s="286"/>
      <c r="O45" s="93" t="s">
        <v>64</v>
      </c>
      <c r="P45" s="177">
        <f>$P$32</f>
        <v>32</v>
      </c>
      <c r="Q45" s="93" t="s">
        <v>74</v>
      </c>
      <c r="S45" s="279"/>
      <c r="T45" s="279"/>
      <c r="U45" s="279"/>
      <c r="V45" s="279"/>
    </row>
    <row r="46" spans="3:22" ht="14.25" customHeight="1" x14ac:dyDescent="0.2">
      <c r="C46" s="1" t="s">
        <v>64</v>
      </c>
      <c r="D46" s="214">
        <f>+D32</f>
        <v>0</v>
      </c>
      <c r="E46" s="1" t="s">
        <v>74</v>
      </c>
      <c r="G46" s="284"/>
      <c r="H46" s="285"/>
      <c r="I46" s="285"/>
      <c r="J46" s="286"/>
      <c r="O46" s="93" t="s">
        <v>76</v>
      </c>
      <c r="P46" s="178">
        <v>3</v>
      </c>
      <c r="Q46" s="93"/>
      <c r="S46" s="279"/>
      <c r="T46" s="279"/>
      <c r="U46" s="279"/>
      <c r="V46" s="279"/>
    </row>
    <row r="47" spans="3:22" ht="14.25" customHeight="1" x14ac:dyDescent="0.25">
      <c r="C47" s="1" t="s">
        <v>76</v>
      </c>
      <c r="D47" s="58">
        <v>3</v>
      </c>
      <c r="G47" s="284"/>
      <c r="H47" s="285"/>
      <c r="I47" s="285"/>
      <c r="J47" s="286"/>
      <c r="O47" s="55" t="s">
        <v>78</v>
      </c>
      <c r="P47" s="55">
        <f>+(P43/P45)*P46*P44</f>
        <v>0</v>
      </c>
      <c r="Q47" s="1" t="s">
        <v>67</v>
      </c>
      <c r="S47" s="279"/>
      <c r="T47" s="279"/>
      <c r="U47" s="279"/>
      <c r="V47" s="279"/>
    </row>
    <row r="48" spans="3:22" ht="14.25" customHeight="1" x14ac:dyDescent="0.25">
      <c r="C48" s="55" t="s">
        <v>78</v>
      </c>
      <c r="D48" s="206" t="e">
        <f>+(D44/D46)*D47*D45</f>
        <v>#DIV/0!</v>
      </c>
      <c r="E48" s="1" t="s">
        <v>67</v>
      </c>
      <c r="G48" s="287"/>
      <c r="H48" s="288"/>
      <c r="I48" s="288"/>
      <c r="J48" s="289"/>
      <c r="S48" s="53"/>
    </row>
    <row r="49" spans="3:22" ht="14.25" customHeight="1" x14ac:dyDescent="0.2">
      <c r="G49" s="53"/>
      <c r="S49" s="53"/>
    </row>
    <row r="50" spans="3:22" ht="14.25" customHeight="1" x14ac:dyDescent="0.25">
      <c r="G50" s="53"/>
      <c r="O50" s="56" t="s">
        <v>79</v>
      </c>
      <c r="P50" s="54"/>
      <c r="S50" s="280"/>
      <c r="T50" s="280"/>
      <c r="U50" s="280"/>
      <c r="V50" s="280"/>
    </row>
    <row r="51" spans="3:22" ht="14.25" customHeight="1" x14ac:dyDescent="0.25">
      <c r="C51" s="56" t="s">
        <v>79</v>
      </c>
      <c r="D51" s="54"/>
      <c r="G51" s="290" t="s">
        <v>165</v>
      </c>
      <c r="H51" s="291"/>
      <c r="I51" s="291"/>
      <c r="J51" s="292"/>
      <c r="O51" s="93" t="s">
        <v>146</v>
      </c>
      <c r="P51" s="178">
        <f>+'Seuil quantité d''argent'!$N$45*'Taux de contenu recyclé'!P34*'Taux de contenu recyclé'!P35*10^-6*'Taux de contenu recyclé'!P36</f>
        <v>9.945149759999999E-3</v>
      </c>
      <c r="Q51" s="1" t="s">
        <v>74</v>
      </c>
      <c r="S51" s="280"/>
      <c r="T51" s="280"/>
      <c r="U51" s="280"/>
      <c r="V51" s="280"/>
    </row>
    <row r="52" spans="3:22" x14ac:dyDescent="0.2">
      <c r="C52" s="1" t="s">
        <v>146</v>
      </c>
      <c r="D52" s="58">
        <f>+'Seuil quantité d''argent'!N45*'Seuil bilan carbone'!D68*'Seuil bilan carbone'!D69*10^-6*'Seuil bilan carbone'!D70</f>
        <v>0</v>
      </c>
      <c r="G52" s="293"/>
      <c r="H52" s="280"/>
      <c r="I52" s="280"/>
      <c r="J52" s="294"/>
      <c r="O52" s="93" t="s">
        <v>77</v>
      </c>
      <c r="P52" s="176">
        <v>100</v>
      </c>
      <c r="Q52" s="1" t="s">
        <v>67</v>
      </c>
      <c r="S52" s="280"/>
      <c r="T52" s="280"/>
      <c r="U52" s="280"/>
      <c r="V52" s="280"/>
    </row>
    <row r="53" spans="3:22" x14ac:dyDescent="0.2">
      <c r="C53" s="1" t="s">
        <v>77</v>
      </c>
      <c r="D53" s="204"/>
      <c r="E53" s="1" t="s">
        <v>67</v>
      </c>
      <c r="G53" s="293"/>
      <c r="H53" s="280"/>
      <c r="I53" s="280"/>
      <c r="J53" s="294"/>
      <c r="O53" s="93" t="s">
        <v>64</v>
      </c>
      <c r="P53" s="177">
        <f>$P$32</f>
        <v>32</v>
      </c>
      <c r="Q53" s="1" t="s">
        <v>74</v>
      </c>
      <c r="S53" s="280"/>
      <c r="T53" s="280"/>
      <c r="U53" s="280"/>
      <c r="V53" s="280"/>
    </row>
    <row r="54" spans="3:22" x14ac:dyDescent="0.2">
      <c r="C54" s="1" t="s">
        <v>64</v>
      </c>
      <c r="D54" s="215">
        <f>+D32</f>
        <v>0</v>
      </c>
      <c r="E54" s="1" t="s">
        <v>74</v>
      </c>
      <c r="G54" s="293"/>
      <c r="H54" s="280"/>
      <c r="I54" s="280"/>
      <c r="J54" s="294"/>
      <c r="O54" s="93" t="s">
        <v>76</v>
      </c>
      <c r="P54" s="178">
        <v>3</v>
      </c>
      <c r="S54" s="280"/>
      <c r="T54" s="280"/>
      <c r="U54" s="280"/>
      <c r="V54" s="280"/>
    </row>
    <row r="55" spans="3:22" ht="15" x14ac:dyDescent="0.25">
      <c r="C55" s="1" t="s">
        <v>76</v>
      </c>
      <c r="D55" s="58">
        <v>3</v>
      </c>
      <c r="G55" s="293"/>
      <c r="H55" s="280"/>
      <c r="I55" s="280"/>
      <c r="J55" s="294"/>
      <c r="O55" s="55" t="s">
        <v>78</v>
      </c>
      <c r="P55" s="180">
        <f>+(P51/P53)*P54*P52</f>
        <v>9.3235778999999991E-2</v>
      </c>
      <c r="Q55" s="1" t="s">
        <v>67</v>
      </c>
      <c r="S55" s="280"/>
      <c r="T55" s="280"/>
      <c r="U55" s="280"/>
      <c r="V55" s="280"/>
    </row>
    <row r="56" spans="3:22" ht="15" x14ac:dyDescent="0.25">
      <c r="C56" s="55" t="s">
        <v>78</v>
      </c>
      <c r="D56" s="206" t="e">
        <f>+(D52/D54)*D55*D53</f>
        <v>#DIV/0!</v>
      </c>
      <c r="E56" s="1" t="s">
        <v>67</v>
      </c>
      <c r="G56" s="295"/>
      <c r="H56" s="296"/>
      <c r="I56" s="296"/>
      <c r="J56" s="297"/>
    </row>
    <row r="58" spans="3:22" ht="15" x14ac:dyDescent="0.25">
      <c r="O58" s="56" t="s">
        <v>80</v>
      </c>
      <c r="P58" s="54"/>
    </row>
    <row r="59" spans="3:22" ht="15" x14ac:dyDescent="0.25">
      <c r="C59" s="56" t="s">
        <v>80</v>
      </c>
      <c r="D59" s="54"/>
      <c r="G59" s="164"/>
      <c r="H59" s="165"/>
      <c r="I59" s="165"/>
      <c r="J59" s="166"/>
      <c r="O59" s="1" t="s">
        <v>156</v>
      </c>
      <c r="P59" s="59">
        <v>0.2</v>
      </c>
      <c r="Q59" s="1" t="s">
        <v>74</v>
      </c>
    </row>
    <row r="60" spans="3:22" x14ac:dyDescent="0.2">
      <c r="C60" s="1" t="s">
        <v>156</v>
      </c>
      <c r="D60" s="204"/>
      <c r="G60" s="51" t="s">
        <v>166</v>
      </c>
      <c r="J60" s="52"/>
      <c r="O60" s="1" t="s">
        <v>77</v>
      </c>
      <c r="P60" s="59">
        <v>0</v>
      </c>
      <c r="Q60" s="1" t="s">
        <v>67</v>
      </c>
      <c r="S60" s="5"/>
    </row>
    <row r="61" spans="3:22" x14ac:dyDescent="0.2">
      <c r="C61" s="1" t="s">
        <v>77</v>
      </c>
      <c r="D61" s="205"/>
      <c r="E61" s="1" t="s">
        <v>67</v>
      </c>
      <c r="G61" s="37" t="s">
        <v>169</v>
      </c>
      <c r="J61" s="52"/>
      <c r="O61" s="1" t="s">
        <v>64</v>
      </c>
      <c r="P61" s="177">
        <f>$P$32</f>
        <v>32</v>
      </c>
      <c r="Q61" s="1" t="s">
        <v>74</v>
      </c>
      <c r="S61" s="5"/>
    </row>
    <row r="62" spans="3:22" x14ac:dyDescent="0.2">
      <c r="C62" s="1" t="s">
        <v>64</v>
      </c>
      <c r="D62" s="215">
        <f>+D32</f>
        <v>0</v>
      </c>
      <c r="E62" s="1" t="s">
        <v>74</v>
      </c>
      <c r="G62" s="37" t="s">
        <v>170</v>
      </c>
      <c r="J62" s="52"/>
      <c r="O62" s="1" t="s">
        <v>76</v>
      </c>
      <c r="P62" s="58">
        <v>2</v>
      </c>
      <c r="S62" s="5"/>
    </row>
    <row r="63" spans="3:22" ht="15" x14ac:dyDescent="0.25">
      <c r="C63" s="1" t="s">
        <v>76</v>
      </c>
      <c r="D63" s="58">
        <v>2</v>
      </c>
      <c r="G63" s="37" t="s">
        <v>167</v>
      </c>
      <c r="J63" s="52"/>
      <c r="O63" s="55" t="s">
        <v>78</v>
      </c>
      <c r="P63" s="55">
        <f>+(P59/P61)*P62*P60</f>
        <v>0</v>
      </c>
      <c r="Q63" s="1" t="s">
        <v>67</v>
      </c>
      <c r="S63" s="5"/>
    </row>
    <row r="64" spans="3:22" ht="15" x14ac:dyDescent="0.25">
      <c r="C64" s="55" t="s">
        <v>78</v>
      </c>
      <c r="D64" s="206" t="e">
        <f>+(D60/D62)*D63*D61</f>
        <v>#DIV/0!</v>
      </c>
      <c r="E64" s="1" t="s">
        <v>67</v>
      </c>
      <c r="G64" s="167" t="s">
        <v>168</v>
      </c>
      <c r="H64" s="133"/>
      <c r="I64" s="133"/>
      <c r="J64" s="134"/>
    </row>
    <row r="65" spans="3:22" ht="15" x14ac:dyDescent="0.25">
      <c r="O65" s="56" t="s">
        <v>81</v>
      </c>
      <c r="P65" s="54"/>
      <c r="S65" s="285"/>
      <c r="T65" s="285"/>
      <c r="U65" s="285"/>
      <c r="V65" s="285"/>
    </row>
    <row r="66" spans="3:22" ht="15" x14ac:dyDescent="0.25">
      <c r="C66" s="56" t="s">
        <v>81</v>
      </c>
      <c r="D66" s="54"/>
      <c r="G66" s="281" t="s">
        <v>171</v>
      </c>
      <c r="H66" s="282"/>
      <c r="I66" s="282"/>
      <c r="J66" s="283"/>
      <c r="O66" s="1" t="s">
        <v>157</v>
      </c>
      <c r="P66" s="59">
        <v>0</v>
      </c>
      <c r="Q66" s="1" t="s">
        <v>74</v>
      </c>
      <c r="S66" s="285"/>
      <c r="T66" s="285"/>
      <c r="U66" s="285"/>
      <c r="V66" s="285"/>
    </row>
    <row r="67" spans="3:22" ht="14.25" customHeight="1" x14ac:dyDescent="0.2">
      <c r="C67" s="1" t="s">
        <v>157</v>
      </c>
      <c r="D67" s="204"/>
      <c r="G67" s="284"/>
      <c r="H67" s="285"/>
      <c r="I67" s="285"/>
      <c r="J67" s="286"/>
      <c r="O67" s="1" t="s">
        <v>77</v>
      </c>
      <c r="P67" s="59">
        <v>0</v>
      </c>
      <c r="Q67" s="1" t="s">
        <v>67</v>
      </c>
      <c r="S67" s="285"/>
      <c r="T67" s="285"/>
      <c r="U67" s="285"/>
      <c r="V67" s="285"/>
    </row>
    <row r="68" spans="3:22" x14ac:dyDescent="0.2">
      <c r="C68" s="1" t="s">
        <v>77</v>
      </c>
      <c r="D68" s="204"/>
      <c r="E68" s="1" t="s">
        <v>67</v>
      </c>
      <c r="G68" s="284"/>
      <c r="H68" s="285"/>
      <c r="I68" s="285"/>
      <c r="J68" s="286"/>
      <c r="O68" s="1" t="s">
        <v>64</v>
      </c>
      <c r="P68" s="177">
        <f>$P$32</f>
        <v>32</v>
      </c>
      <c r="Q68" s="1" t="s">
        <v>74</v>
      </c>
      <c r="S68" s="285"/>
      <c r="T68" s="285"/>
      <c r="U68" s="285"/>
      <c r="V68" s="285"/>
    </row>
    <row r="69" spans="3:22" x14ac:dyDescent="0.2">
      <c r="C69" s="1" t="s">
        <v>64</v>
      </c>
      <c r="D69" s="215">
        <f>+D32</f>
        <v>0</v>
      </c>
      <c r="E69" s="1" t="s">
        <v>74</v>
      </c>
      <c r="G69" s="284"/>
      <c r="H69" s="285"/>
      <c r="I69" s="285"/>
      <c r="J69" s="286"/>
      <c r="O69" s="1" t="s">
        <v>76</v>
      </c>
      <c r="P69" s="58">
        <v>6</v>
      </c>
      <c r="S69" s="285"/>
      <c r="T69" s="285"/>
      <c r="U69" s="285"/>
      <c r="V69" s="285"/>
    </row>
    <row r="70" spans="3:22" ht="15" x14ac:dyDescent="0.25">
      <c r="C70" s="1" t="s">
        <v>76</v>
      </c>
      <c r="D70" s="58">
        <v>6</v>
      </c>
      <c r="G70" s="284"/>
      <c r="H70" s="285"/>
      <c r="I70" s="285"/>
      <c r="J70" s="286"/>
      <c r="O70" s="55" t="s">
        <v>78</v>
      </c>
      <c r="P70" s="55">
        <f>+(P66/P68)*P69*P67</f>
        <v>0</v>
      </c>
      <c r="Q70" s="1" t="s">
        <v>67</v>
      </c>
      <c r="S70" s="285"/>
      <c r="T70" s="285"/>
      <c r="U70" s="285"/>
      <c r="V70" s="285"/>
    </row>
    <row r="71" spans="3:22" ht="15" x14ac:dyDescent="0.25">
      <c r="C71" s="55" t="s">
        <v>78</v>
      </c>
      <c r="D71" s="206" t="e">
        <f>+(D67/D69)*D70*D68</f>
        <v>#DIV/0!</v>
      </c>
      <c r="E71" s="1" t="s">
        <v>67</v>
      </c>
      <c r="G71" s="287"/>
      <c r="H71" s="288"/>
      <c r="I71" s="288"/>
      <c r="J71" s="289"/>
    </row>
    <row r="72" spans="3:22" ht="15" x14ac:dyDescent="0.25">
      <c r="O72" s="56" t="s">
        <v>82</v>
      </c>
      <c r="P72" s="54"/>
    </row>
    <row r="73" spans="3:22" ht="15" x14ac:dyDescent="0.25">
      <c r="C73" s="56" t="s">
        <v>82</v>
      </c>
      <c r="D73" s="54"/>
      <c r="O73" s="1" t="s">
        <v>162</v>
      </c>
      <c r="P73" s="59">
        <v>1.5</v>
      </c>
      <c r="Q73" s="1" t="s">
        <v>74</v>
      </c>
    </row>
    <row r="74" spans="3:22" x14ac:dyDescent="0.2">
      <c r="C74" s="1" t="s">
        <v>162</v>
      </c>
      <c r="D74" s="204"/>
      <c r="E74" s="1" t="s">
        <v>74</v>
      </c>
      <c r="O74" s="1" t="s">
        <v>77</v>
      </c>
      <c r="P74" s="59">
        <v>0</v>
      </c>
      <c r="Q74" s="1" t="s">
        <v>67</v>
      </c>
    </row>
    <row r="75" spans="3:22" x14ac:dyDescent="0.2">
      <c r="C75" s="1" t="s">
        <v>77</v>
      </c>
      <c r="D75" s="204"/>
      <c r="E75" s="1" t="s">
        <v>67</v>
      </c>
      <c r="O75" s="1" t="s">
        <v>64</v>
      </c>
      <c r="P75" s="177">
        <f>$P$32</f>
        <v>32</v>
      </c>
      <c r="Q75" s="1" t="s">
        <v>74</v>
      </c>
    </row>
    <row r="76" spans="3:22" x14ac:dyDescent="0.2">
      <c r="C76" s="1" t="s">
        <v>64</v>
      </c>
      <c r="D76" s="215">
        <f>+D32</f>
        <v>0</v>
      </c>
      <c r="E76" s="1" t="s">
        <v>74</v>
      </c>
      <c r="O76" s="1" t="s">
        <v>76</v>
      </c>
      <c r="P76" s="58">
        <v>1</v>
      </c>
    </row>
    <row r="77" spans="3:22" ht="15" x14ac:dyDescent="0.25">
      <c r="C77" s="1" t="s">
        <v>76</v>
      </c>
      <c r="D77" s="58">
        <v>1</v>
      </c>
      <c r="O77" s="55" t="s">
        <v>78</v>
      </c>
      <c r="P77" s="55">
        <f>+(P73/P75)*P76*P74</f>
        <v>0</v>
      </c>
      <c r="Q77" s="1" t="s">
        <v>67</v>
      </c>
    </row>
    <row r="78" spans="3:22" ht="15" x14ac:dyDescent="0.25">
      <c r="C78" s="55" t="s">
        <v>78</v>
      </c>
      <c r="D78" s="206" t="e">
        <f>+(D74/D76)*D77*D75</f>
        <v>#DIV/0!</v>
      </c>
      <c r="E78" s="1" t="s">
        <v>67</v>
      </c>
    </row>
    <row r="80" spans="3:22" ht="15" x14ac:dyDescent="0.25">
      <c r="O80" s="56" t="s">
        <v>83</v>
      </c>
      <c r="P80" s="54"/>
      <c r="S80" s="275"/>
      <c r="T80" s="275"/>
      <c r="U80" s="275"/>
      <c r="V80" s="275"/>
    </row>
    <row r="81" spans="3:22" ht="15" customHeight="1" x14ac:dyDescent="0.25">
      <c r="C81" s="56" t="s">
        <v>83</v>
      </c>
      <c r="D81" s="54"/>
      <c r="G81" s="302" t="s">
        <v>172</v>
      </c>
      <c r="H81" s="303"/>
      <c r="I81" s="303"/>
      <c r="J81" s="304"/>
      <c r="O81" s="1" t="s">
        <v>163</v>
      </c>
      <c r="P81" s="59">
        <v>2.58</v>
      </c>
      <c r="Q81" s="1" t="s">
        <v>74</v>
      </c>
      <c r="S81" s="275"/>
      <c r="T81" s="275"/>
      <c r="U81" s="275"/>
      <c r="V81" s="275"/>
    </row>
    <row r="82" spans="3:22" x14ac:dyDescent="0.2">
      <c r="C82" s="1" t="s">
        <v>163</v>
      </c>
      <c r="D82" s="204"/>
      <c r="G82" s="305"/>
      <c r="H82" s="275"/>
      <c r="I82" s="275"/>
      <c r="J82" s="306"/>
      <c r="O82" s="1" t="s">
        <v>77</v>
      </c>
      <c r="P82" s="59">
        <v>0</v>
      </c>
      <c r="Q82" s="1" t="s">
        <v>67</v>
      </c>
      <c r="S82" s="275"/>
      <c r="T82" s="275"/>
      <c r="U82" s="275"/>
      <c r="V82" s="275"/>
    </row>
    <row r="83" spans="3:22" x14ac:dyDescent="0.2">
      <c r="C83" s="1" t="s">
        <v>77</v>
      </c>
      <c r="D83" s="204"/>
      <c r="E83" s="1" t="s">
        <v>67</v>
      </c>
      <c r="G83" s="305"/>
      <c r="H83" s="275"/>
      <c r="I83" s="275"/>
      <c r="J83" s="306"/>
      <c r="O83" s="1" t="s">
        <v>64</v>
      </c>
      <c r="P83" s="177">
        <f>$P$32</f>
        <v>32</v>
      </c>
      <c r="Q83" s="1" t="s">
        <v>74</v>
      </c>
      <c r="S83" s="275"/>
      <c r="T83" s="275"/>
      <c r="U83" s="275"/>
      <c r="V83" s="275"/>
    </row>
    <row r="84" spans="3:22" x14ac:dyDescent="0.2">
      <c r="C84" s="1" t="s">
        <v>64</v>
      </c>
      <c r="D84" s="215">
        <f>+D32</f>
        <v>0</v>
      </c>
      <c r="E84" s="1" t="s">
        <v>74</v>
      </c>
      <c r="G84" s="305"/>
      <c r="H84" s="275"/>
      <c r="I84" s="275"/>
      <c r="J84" s="306"/>
      <c r="O84" s="1" t="s">
        <v>76</v>
      </c>
      <c r="P84" s="58">
        <v>1</v>
      </c>
      <c r="S84" s="275"/>
      <c r="T84" s="275"/>
      <c r="U84" s="275"/>
      <c r="V84" s="275"/>
    </row>
    <row r="85" spans="3:22" ht="15" x14ac:dyDescent="0.25">
      <c r="C85" s="1" t="s">
        <v>76</v>
      </c>
      <c r="D85" s="58">
        <v>1</v>
      </c>
      <c r="G85" s="305"/>
      <c r="H85" s="275"/>
      <c r="I85" s="275"/>
      <c r="J85" s="306"/>
      <c r="O85" s="55" t="s">
        <v>78</v>
      </c>
      <c r="P85" s="55">
        <f>+(P81/P83)*P84*P82</f>
        <v>0</v>
      </c>
      <c r="Q85" s="1" t="s">
        <v>67</v>
      </c>
      <c r="S85" s="275"/>
      <c r="T85" s="275"/>
      <c r="U85" s="275"/>
      <c r="V85" s="275"/>
    </row>
    <row r="86" spans="3:22" ht="15" x14ac:dyDescent="0.25">
      <c r="C86" s="55" t="s">
        <v>78</v>
      </c>
      <c r="D86" s="206" t="e">
        <f>+(D82/D84)*D85*D83</f>
        <v>#DIV/0!</v>
      </c>
      <c r="E86" s="1" t="s">
        <v>67</v>
      </c>
      <c r="G86" s="307"/>
      <c r="H86" s="308"/>
      <c r="I86" s="308"/>
      <c r="J86" s="309"/>
    </row>
    <row r="87" spans="3:22" ht="15" x14ac:dyDescent="0.25">
      <c r="O87" s="56" t="s">
        <v>160</v>
      </c>
      <c r="P87" s="54"/>
      <c r="S87" s="275"/>
      <c r="T87" s="275"/>
      <c r="U87" s="275"/>
      <c r="V87" s="275"/>
    </row>
    <row r="88" spans="3:22" ht="15" customHeight="1" x14ac:dyDescent="0.25">
      <c r="C88" s="56" t="s">
        <v>160</v>
      </c>
      <c r="D88" s="54"/>
      <c r="G88" s="302" t="s">
        <v>173</v>
      </c>
      <c r="H88" s="303"/>
      <c r="I88" s="303"/>
      <c r="J88" s="304"/>
      <c r="O88" s="1" t="s">
        <v>161</v>
      </c>
      <c r="P88" s="59">
        <v>26.8</v>
      </c>
      <c r="Q88" s="1" t="s">
        <v>74</v>
      </c>
      <c r="S88" s="275"/>
      <c r="T88" s="275"/>
      <c r="U88" s="275"/>
      <c r="V88" s="275"/>
    </row>
    <row r="89" spans="3:22" x14ac:dyDescent="0.2">
      <c r="C89" s="1" t="s">
        <v>161</v>
      </c>
      <c r="D89" s="204"/>
      <c r="G89" s="305"/>
      <c r="H89" s="275"/>
      <c r="I89" s="275"/>
      <c r="J89" s="306"/>
      <c r="O89" s="1" t="s">
        <v>77</v>
      </c>
      <c r="P89" s="59">
        <v>5</v>
      </c>
      <c r="Q89" s="1" t="s">
        <v>67</v>
      </c>
      <c r="S89" s="275"/>
      <c r="T89" s="275"/>
      <c r="U89" s="275"/>
      <c r="V89" s="275"/>
    </row>
    <row r="90" spans="3:22" ht="14.25" customHeight="1" x14ac:dyDescent="0.2">
      <c r="C90" s="1" t="s">
        <v>77</v>
      </c>
      <c r="D90" s="204"/>
      <c r="E90" s="1" t="s">
        <v>67</v>
      </c>
      <c r="G90" s="305"/>
      <c r="H90" s="275"/>
      <c r="I90" s="275"/>
      <c r="J90" s="306"/>
      <c r="O90" s="1" t="s">
        <v>64</v>
      </c>
      <c r="P90" s="177">
        <f>$P$32</f>
        <v>32</v>
      </c>
      <c r="Q90" s="1" t="s">
        <v>74</v>
      </c>
      <c r="S90" s="275"/>
      <c r="T90" s="275"/>
      <c r="U90" s="275"/>
      <c r="V90" s="275"/>
    </row>
    <row r="91" spans="3:22" x14ac:dyDescent="0.2">
      <c r="C91" s="1" t="s">
        <v>64</v>
      </c>
      <c r="D91" s="215">
        <f>+D32</f>
        <v>0</v>
      </c>
      <c r="E91" s="1" t="s">
        <v>74</v>
      </c>
      <c r="G91" s="305"/>
      <c r="H91" s="275"/>
      <c r="I91" s="275"/>
      <c r="J91" s="306"/>
      <c r="O91" s="1" t="s">
        <v>76</v>
      </c>
      <c r="P91" s="58">
        <v>1</v>
      </c>
      <c r="S91" s="275"/>
      <c r="T91" s="275"/>
      <c r="U91" s="275"/>
      <c r="V91" s="275"/>
    </row>
    <row r="92" spans="3:22" ht="15" x14ac:dyDescent="0.25">
      <c r="C92" s="1" t="s">
        <v>76</v>
      </c>
      <c r="D92" s="58">
        <v>1</v>
      </c>
      <c r="G92" s="305"/>
      <c r="H92" s="275"/>
      <c r="I92" s="275"/>
      <c r="J92" s="306"/>
      <c r="O92" s="55" t="s">
        <v>78</v>
      </c>
      <c r="P92" s="55">
        <f>+(P88/P90)*P91*P89</f>
        <v>4.1875</v>
      </c>
      <c r="Q92" s="1" t="s">
        <v>67</v>
      </c>
      <c r="S92" s="275"/>
      <c r="T92" s="275"/>
      <c r="U92" s="275"/>
      <c r="V92" s="275"/>
    </row>
    <row r="93" spans="3:22" ht="15" x14ac:dyDescent="0.25">
      <c r="C93" s="55" t="s">
        <v>78</v>
      </c>
      <c r="D93" s="206" t="e">
        <f>+(D89/D91)*D92*D90</f>
        <v>#DIV/0!</v>
      </c>
      <c r="E93" s="1" t="s">
        <v>67</v>
      </c>
      <c r="G93" s="307"/>
      <c r="H93" s="308"/>
      <c r="I93" s="308"/>
      <c r="J93" s="309"/>
    </row>
    <row r="94" spans="3:22" ht="15" x14ac:dyDescent="0.25">
      <c r="O94" s="56" t="s">
        <v>158</v>
      </c>
      <c r="P94" s="54"/>
      <c r="S94" s="275"/>
      <c r="T94" s="275"/>
      <c r="U94" s="275"/>
      <c r="V94" s="275"/>
    </row>
    <row r="95" spans="3:22" ht="15" customHeight="1" x14ac:dyDescent="0.25">
      <c r="C95" s="56" t="s">
        <v>158</v>
      </c>
      <c r="D95" s="54"/>
      <c r="G95" s="302" t="s">
        <v>174</v>
      </c>
      <c r="H95" s="303"/>
      <c r="I95" s="303"/>
      <c r="J95" s="304"/>
      <c r="O95" s="1" t="s">
        <v>159</v>
      </c>
      <c r="P95" s="59">
        <v>0</v>
      </c>
      <c r="Q95" s="1" t="s">
        <v>74</v>
      </c>
      <c r="S95" s="275"/>
      <c r="T95" s="275"/>
      <c r="U95" s="275"/>
      <c r="V95" s="275"/>
    </row>
    <row r="96" spans="3:22" x14ac:dyDescent="0.2">
      <c r="C96" s="1" t="s">
        <v>159</v>
      </c>
      <c r="D96" s="204"/>
      <c r="G96" s="305"/>
      <c r="H96" s="275"/>
      <c r="I96" s="275"/>
      <c r="J96" s="306"/>
      <c r="O96" s="1" t="s">
        <v>77</v>
      </c>
      <c r="P96" s="59">
        <v>0</v>
      </c>
      <c r="Q96" s="1" t="s">
        <v>67</v>
      </c>
      <c r="S96" s="275"/>
      <c r="T96" s="275"/>
      <c r="U96" s="275"/>
      <c r="V96" s="275"/>
    </row>
    <row r="97" spans="3:22" x14ac:dyDescent="0.2">
      <c r="C97" s="1" t="s">
        <v>77</v>
      </c>
      <c r="D97" s="204"/>
      <c r="E97" s="1" t="s">
        <v>67</v>
      </c>
      <c r="G97" s="305"/>
      <c r="H97" s="275"/>
      <c r="I97" s="275"/>
      <c r="J97" s="306"/>
      <c r="O97" s="1" t="s">
        <v>64</v>
      </c>
      <c r="P97" s="177">
        <f>$P$32</f>
        <v>32</v>
      </c>
      <c r="Q97" s="1" t="s">
        <v>74</v>
      </c>
      <c r="S97" s="275"/>
      <c r="T97" s="275"/>
      <c r="U97" s="275"/>
      <c r="V97" s="275"/>
    </row>
    <row r="98" spans="3:22" x14ac:dyDescent="0.2">
      <c r="C98" s="1" t="s">
        <v>64</v>
      </c>
      <c r="D98" s="215">
        <f>+D32</f>
        <v>0</v>
      </c>
      <c r="E98" s="1" t="s">
        <v>74</v>
      </c>
      <c r="G98" s="305"/>
      <c r="H98" s="275"/>
      <c r="I98" s="275"/>
      <c r="J98" s="306"/>
      <c r="O98" s="1" t="s">
        <v>76</v>
      </c>
      <c r="P98" s="58">
        <v>1</v>
      </c>
      <c r="S98" s="275"/>
      <c r="T98" s="275"/>
      <c r="U98" s="275"/>
      <c r="V98" s="275"/>
    </row>
    <row r="99" spans="3:22" ht="15" x14ac:dyDescent="0.25">
      <c r="C99" s="1" t="s">
        <v>76</v>
      </c>
      <c r="D99" s="58">
        <v>1</v>
      </c>
      <c r="G99" s="305"/>
      <c r="H99" s="275"/>
      <c r="I99" s="275"/>
      <c r="J99" s="306"/>
      <c r="O99" s="55" t="s">
        <v>78</v>
      </c>
      <c r="P99" s="55">
        <f>+(P95/P97)*P98*P96</f>
        <v>0</v>
      </c>
      <c r="Q99" s="1" t="s">
        <v>67</v>
      </c>
      <c r="S99" s="275"/>
      <c r="T99" s="275"/>
      <c r="U99" s="275"/>
      <c r="V99" s="275"/>
    </row>
    <row r="100" spans="3:22" ht="15" x14ac:dyDescent="0.25">
      <c r="C100" s="55" t="s">
        <v>78</v>
      </c>
      <c r="D100" s="206" t="e">
        <f>+(D96/D98)*D99*D97</f>
        <v>#DIV/0!</v>
      </c>
      <c r="E100" s="1" t="s">
        <v>67</v>
      </c>
      <c r="G100" s="307"/>
      <c r="H100" s="308"/>
      <c r="I100" s="308"/>
      <c r="J100" s="309"/>
    </row>
    <row r="103" spans="3:22" ht="15.75" x14ac:dyDescent="0.25">
      <c r="O103" s="116" t="s">
        <v>180</v>
      </c>
    </row>
    <row r="104" spans="3:22" ht="15.75" x14ac:dyDescent="0.25">
      <c r="C104" s="116" t="s">
        <v>180</v>
      </c>
    </row>
    <row r="105" spans="3:22" ht="15" x14ac:dyDescent="0.25">
      <c r="O105" s="88"/>
      <c r="P105" s="87" t="s">
        <v>101</v>
      </c>
      <c r="Q105" s="87" t="s">
        <v>102</v>
      </c>
    </row>
    <row r="106" spans="3:22" ht="15" x14ac:dyDescent="0.25">
      <c r="C106" s="182"/>
      <c r="D106" s="76" t="s">
        <v>101</v>
      </c>
      <c r="E106" s="76" t="s">
        <v>102</v>
      </c>
      <c r="O106" s="184" t="s">
        <v>182</v>
      </c>
      <c r="P106" s="181">
        <f>+P47+P55+P63+P70+P77+P85+P92+P99</f>
        <v>4.2807357789999996</v>
      </c>
      <c r="Q106" s="146" t="s">
        <v>133</v>
      </c>
    </row>
    <row r="107" spans="3:22" ht="15" x14ac:dyDescent="0.25">
      <c r="C107" s="183" t="s">
        <v>182</v>
      </c>
      <c r="D107" s="216" t="e">
        <f>+D48+D56+D64+D71+D78+D86+D93+D100</f>
        <v>#DIV/0!</v>
      </c>
      <c r="E107" s="207" t="e">
        <f>+IF(OR(D107&gt;3,D107=3),"Oui","Non")</f>
        <v>#DIV/0!</v>
      </c>
      <c r="O107" s="147" t="s">
        <v>112</v>
      </c>
      <c r="P107" s="147" t="s">
        <v>181</v>
      </c>
      <c r="Q107" s="54"/>
    </row>
    <row r="108" spans="3:22" x14ac:dyDescent="0.2">
      <c r="C108" s="93"/>
      <c r="D108" s="93"/>
    </row>
  </sheetData>
  <sheetProtection algorithmName="SHA-512" hashValue="g8lIPgJl08Jo7sEdYFrbpt7fUu8DvQGCLOK+JfdOMtXTXaYGIIxDY+sjAVikIKeGoDi9Phoy3NSynEHn8HQ+yA==" saltValue="i9Qy/GDyIH9RqFpUeoIvnA==" spinCount="100000" sheet="1" objects="1" scenarios="1"/>
  <mergeCells count="31">
    <mergeCell ref="D36:E36"/>
    <mergeCell ref="D37:E37"/>
    <mergeCell ref="S80:V85"/>
    <mergeCell ref="S87:V92"/>
    <mergeCell ref="S94:V99"/>
    <mergeCell ref="G81:J86"/>
    <mergeCell ref="G88:J93"/>
    <mergeCell ref="G95:J100"/>
    <mergeCell ref="G66:J71"/>
    <mergeCell ref="S65:V70"/>
    <mergeCell ref="D25:E25"/>
    <mergeCell ref="D26:E26"/>
    <mergeCell ref="G43:J48"/>
    <mergeCell ref="G51:J56"/>
    <mergeCell ref="C16:J16"/>
    <mergeCell ref="C17:J17"/>
    <mergeCell ref="D24:E24"/>
    <mergeCell ref="D27:E27"/>
    <mergeCell ref="D28:E28"/>
    <mergeCell ref="D29:E29"/>
    <mergeCell ref="D30:E30"/>
    <mergeCell ref="D31:E31"/>
    <mergeCell ref="D32:E32"/>
    <mergeCell ref="D33:E33"/>
    <mergeCell ref="D34:E34"/>
    <mergeCell ref="D35:E35"/>
    <mergeCell ref="O14:Y16"/>
    <mergeCell ref="P25:Q25"/>
    <mergeCell ref="P26:Q26"/>
    <mergeCell ref="S42:V47"/>
    <mergeCell ref="S50:V55"/>
  </mergeCells>
  <conditionalFormatting sqref="E107">
    <cfRule type="containsText" dxfId="3" priority="1" operator="containsText" text="Non">
      <formula>NOT(ISERROR(SEARCH("Non",E107)))</formula>
    </cfRule>
    <cfRule type="containsText" dxfId="2" priority="2" operator="containsText" text="Oui">
      <formula>NOT(ISERROR(SEARCH("Oui",E107)))</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Feuil1!$D$24:$D$25</xm:f>
          </x14:formula1>
          <xm:sqref>P25</xm:sqref>
        </x14:dataValidation>
        <x14:dataValidation type="list" allowBlank="1" showInputMessage="1" showErrorMessage="1">
          <x14:formula1>
            <xm:f>Feuil1!$D$16:$D$17</xm:f>
          </x14:formula1>
          <xm:sqref>P26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5:V93"/>
  <sheetViews>
    <sheetView topLeftCell="A6" zoomScale="93" zoomScaleNormal="93" workbookViewId="0">
      <selection activeCell="H34" sqref="H34"/>
    </sheetView>
  </sheetViews>
  <sheetFormatPr baseColWidth="10" defaultColWidth="11" defaultRowHeight="14.25" x14ac:dyDescent="0.2"/>
  <cols>
    <col min="1" max="2" width="11" style="1"/>
    <col min="3" max="3" width="61.125" style="1" customWidth="1"/>
    <col min="4" max="4" width="14.25" style="1" customWidth="1"/>
    <col min="5" max="9" width="11" style="1"/>
    <col min="10" max="10" width="28.25" style="1" customWidth="1"/>
    <col min="11" max="11" width="11" style="1"/>
    <col min="12" max="12" width="41.375" style="1" customWidth="1"/>
    <col min="13" max="13" width="25.5" style="1" customWidth="1"/>
    <col min="14" max="14" width="17" style="1" customWidth="1"/>
    <col min="15" max="15" width="13.5" style="1" customWidth="1"/>
    <col min="16" max="16384" width="11" style="1"/>
  </cols>
  <sheetData>
    <row r="5" spans="3:22" ht="30" x14ac:dyDescent="0.4">
      <c r="D5" s="142" t="s">
        <v>0</v>
      </c>
    </row>
    <row r="6" spans="3:22" ht="6" customHeight="1" x14ac:dyDescent="0.2"/>
    <row r="7" spans="3:22" ht="26.25" x14ac:dyDescent="0.2">
      <c r="E7" s="143" t="s">
        <v>226</v>
      </c>
    </row>
    <row r="12" spans="3:22" ht="14.25" customHeight="1" x14ac:dyDescent="0.2">
      <c r="L12" s="238" t="s">
        <v>135</v>
      </c>
      <c r="M12" s="238"/>
      <c r="N12" s="238"/>
      <c r="O12" s="238"/>
      <c r="P12" s="238"/>
      <c r="Q12" s="238"/>
      <c r="R12" s="238"/>
      <c r="S12" s="238"/>
      <c r="T12" s="238"/>
      <c r="U12" s="238"/>
      <c r="V12" s="238"/>
    </row>
    <row r="13" spans="3:22" ht="14.25" customHeight="1" x14ac:dyDescent="0.2">
      <c r="L13" s="238"/>
      <c r="M13" s="238"/>
      <c r="N13" s="238"/>
      <c r="O13" s="238"/>
      <c r="P13" s="238"/>
      <c r="Q13" s="238"/>
      <c r="R13" s="238"/>
      <c r="S13" s="238"/>
      <c r="T13" s="238"/>
      <c r="U13" s="238"/>
      <c r="V13" s="238"/>
    </row>
    <row r="14" spans="3:22" ht="18" customHeight="1" x14ac:dyDescent="0.2">
      <c r="L14" s="238"/>
      <c r="M14" s="238"/>
      <c r="N14" s="238"/>
      <c r="O14" s="238"/>
      <c r="P14" s="238"/>
      <c r="Q14" s="238"/>
      <c r="R14" s="238"/>
      <c r="S14" s="238"/>
      <c r="T14" s="238"/>
      <c r="U14" s="238"/>
      <c r="V14" s="238"/>
    </row>
    <row r="15" spans="3:22" ht="17.25" customHeight="1" x14ac:dyDescent="0.25">
      <c r="C15" s="32" t="s">
        <v>24</v>
      </c>
      <c r="D15" s="33"/>
      <c r="E15" s="33"/>
      <c r="F15" s="33"/>
      <c r="G15" s="33"/>
      <c r="H15" s="33"/>
      <c r="I15" s="33"/>
      <c r="J15" s="34"/>
      <c r="P15" s="2"/>
    </row>
    <row r="16" spans="3:22" x14ac:dyDescent="0.2">
      <c r="C16" s="51" t="s">
        <v>224</v>
      </c>
      <c r="J16" s="52"/>
    </row>
    <row r="17" spans="3:15" ht="15" x14ac:dyDescent="0.25">
      <c r="C17" s="36" t="s">
        <v>28</v>
      </c>
      <c r="D17" s="29"/>
      <c r="E17" s="29"/>
      <c r="F17" s="29"/>
      <c r="G17" s="29"/>
      <c r="H17" s="29"/>
      <c r="I17" s="29"/>
      <c r="J17" s="35"/>
    </row>
    <row r="18" spans="3:15" x14ac:dyDescent="0.2">
      <c r="C18" s="37" t="s">
        <v>27</v>
      </c>
      <c r="D18" s="29"/>
      <c r="E18" s="29"/>
      <c r="F18" s="29"/>
      <c r="G18" s="29"/>
      <c r="H18" s="29"/>
      <c r="I18" s="29"/>
      <c r="J18" s="35"/>
    </row>
    <row r="19" spans="3:15" ht="18" x14ac:dyDescent="0.2">
      <c r="C19" s="269" t="s">
        <v>26</v>
      </c>
      <c r="D19" s="270"/>
      <c r="E19" s="270"/>
      <c r="F19" s="270"/>
      <c r="G19" s="270"/>
      <c r="H19" s="270"/>
      <c r="I19" s="270"/>
      <c r="J19" s="271"/>
      <c r="L19" s="19" t="s">
        <v>22</v>
      </c>
    </row>
    <row r="20" spans="3:15" x14ac:dyDescent="0.2">
      <c r="C20" s="132"/>
      <c r="D20" s="133"/>
      <c r="E20" s="133"/>
      <c r="F20" s="133"/>
      <c r="G20" s="133"/>
      <c r="H20" s="133"/>
      <c r="I20" s="133"/>
      <c r="J20" s="134"/>
    </row>
    <row r="21" spans="3:15" ht="26.25" x14ac:dyDescent="0.2">
      <c r="C21" s="194" t="s">
        <v>218</v>
      </c>
      <c r="D21" s="120"/>
      <c r="E21" s="120"/>
      <c r="F21" s="120"/>
      <c r="G21" s="120"/>
      <c r="H21" s="120"/>
      <c r="I21" s="120"/>
      <c r="J21" s="120"/>
      <c r="L21" s="41"/>
      <c r="M21" s="39" t="s">
        <v>14</v>
      </c>
      <c r="N21" s="127" t="str">
        <f>+'Seuil bilan carbone'!R95</f>
        <v xml:space="preserve">MxxxN-72 -  (600 W à 630 W) </v>
      </c>
      <c r="O21" s="2"/>
    </row>
    <row r="22" spans="3:15" ht="18" customHeight="1" x14ac:dyDescent="0.2">
      <c r="E22" s="2"/>
      <c r="F22" s="2"/>
      <c r="G22" s="2"/>
      <c r="H22" s="2"/>
      <c r="I22" s="2"/>
      <c r="J22" s="2"/>
      <c r="L22" s="41"/>
      <c r="M22" s="39" t="s">
        <v>97</v>
      </c>
      <c r="N22" s="127" t="str">
        <f>+'Seuil bilan carbone'!R96</f>
        <v>PPE2,version 2</v>
      </c>
      <c r="O22" s="2"/>
    </row>
    <row r="23" spans="3:15" ht="14.25" customHeight="1" x14ac:dyDescent="0.25">
      <c r="C23" s="116" t="s">
        <v>136</v>
      </c>
      <c r="E23" s="2"/>
      <c r="F23" s="2"/>
      <c r="G23" s="2"/>
      <c r="H23" s="2"/>
      <c r="I23" s="2"/>
      <c r="J23" s="2"/>
      <c r="L23" s="41"/>
      <c r="M23" s="39" t="s">
        <v>96</v>
      </c>
      <c r="N23" s="127" t="str">
        <f>+'Seuil bilan carbone'!R97</f>
        <v>Certificat PPE2 N°xxx-</v>
      </c>
      <c r="O23" s="40"/>
    </row>
    <row r="24" spans="3:15" ht="15" x14ac:dyDescent="0.2">
      <c r="L24" s="41"/>
      <c r="M24" s="39" t="s">
        <v>16</v>
      </c>
      <c r="N24" s="128">
        <f>+'Seuil bilan carbone'!R98</f>
        <v>45585</v>
      </c>
      <c r="O24" s="40"/>
    </row>
    <row r="25" spans="3:15" ht="18.75" customHeight="1" x14ac:dyDescent="0.2">
      <c r="M25" s="39" t="s">
        <v>17</v>
      </c>
      <c r="N25" s="128">
        <f>+'Seuil bilan carbone'!R99</f>
        <v>45900</v>
      </c>
      <c r="O25" s="40"/>
    </row>
    <row r="26" spans="3:15" ht="12.75" customHeight="1" x14ac:dyDescent="0.2"/>
    <row r="27" spans="3:15" ht="15" x14ac:dyDescent="0.25">
      <c r="C27" s="14" t="s">
        <v>14</v>
      </c>
      <c r="D27" s="162">
        <f>+'Seuil bilan carbone'!D58:E58</f>
        <v>0</v>
      </c>
      <c r="E27" s="162"/>
    </row>
    <row r="28" spans="3:15" ht="15" x14ac:dyDescent="0.25">
      <c r="C28" s="14" t="s">
        <v>149</v>
      </c>
      <c r="D28" s="272" t="str">
        <f>+'Seuil bilan carbone'!D59:E59</f>
        <v xml:space="preserve">Module avec cadre </v>
      </c>
      <c r="E28" s="272"/>
    </row>
    <row r="29" spans="3:15" ht="15" x14ac:dyDescent="0.25">
      <c r="C29" s="14" t="s">
        <v>148</v>
      </c>
      <c r="D29" s="272" t="str">
        <f>+'Seuil bilan carbone'!D60:E60</f>
        <v>PPE2,version 1</v>
      </c>
      <c r="E29" s="272"/>
    </row>
    <row r="30" spans="3:15" ht="15" x14ac:dyDescent="0.25">
      <c r="C30" s="14" t="s">
        <v>96</v>
      </c>
      <c r="D30" s="272">
        <f>+'Seuil bilan carbone'!D61</f>
        <v>0</v>
      </c>
      <c r="E30" s="272"/>
      <c r="L30" s="7" t="s">
        <v>68</v>
      </c>
    </row>
    <row r="31" spans="3:15" ht="15" x14ac:dyDescent="0.25">
      <c r="C31" s="14" t="s">
        <v>16</v>
      </c>
      <c r="D31" s="323">
        <f>+'Seuil bilan carbone'!D62</f>
        <v>0</v>
      </c>
      <c r="E31" s="323"/>
    </row>
    <row r="32" spans="3:15" ht="15" x14ac:dyDescent="0.25">
      <c r="C32" s="14" t="s">
        <v>17</v>
      </c>
      <c r="D32" s="323">
        <f>+'Seuil bilan carbone'!D63</f>
        <v>0</v>
      </c>
      <c r="E32" s="323"/>
      <c r="L32" s="4" t="s">
        <v>29</v>
      </c>
    </row>
    <row r="33" spans="3:15" ht="15" x14ac:dyDescent="0.25">
      <c r="C33" s="14" t="s">
        <v>147</v>
      </c>
      <c r="D33" s="276">
        <f>+'Seuil bilan carbone'!D64</f>
        <v>0</v>
      </c>
      <c r="E33" s="276"/>
      <c r="F33" s="1" t="s">
        <v>39</v>
      </c>
    </row>
    <row r="34" spans="3:15" ht="17.25" customHeight="1" x14ac:dyDescent="0.25">
      <c r="C34" s="14" t="s">
        <v>63</v>
      </c>
      <c r="D34" s="276">
        <f>+'Seuil bilan carbone'!D65</f>
        <v>0</v>
      </c>
      <c r="E34" s="276"/>
      <c r="F34" s="1" t="s">
        <v>39</v>
      </c>
      <c r="L34" s="93" t="s">
        <v>56</v>
      </c>
      <c r="M34" s="93"/>
      <c r="N34" s="93">
        <v>3.5000000000000001E-3</v>
      </c>
      <c r="O34" s="93" t="s">
        <v>57</v>
      </c>
    </row>
    <row r="35" spans="3:15" ht="18" customHeight="1" x14ac:dyDescent="0.25">
      <c r="C35" s="14" t="s">
        <v>64</v>
      </c>
      <c r="D35" s="276">
        <f>+'Seuil bilan carbone'!D66</f>
        <v>0</v>
      </c>
      <c r="E35" s="276"/>
      <c r="F35" s="1" t="s">
        <v>74</v>
      </c>
      <c r="L35" s="93" t="s">
        <v>58</v>
      </c>
      <c r="M35" s="93"/>
      <c r="N35" s="155">
        <v>0.4</v>
      </c>
      <c r="O35" s="93"/>
    </row>
    <row r="36" spans="3:15" ht="21" customHeight="1" x14ac:dyDescent="0.25">
      <c r="C36" s="14" t="s">
        <v>155</v>
      </c>
      <c r="D36" s="272">
        <f>+'Seuil bilan carbone'!D67</f>
        <v>0</v>
      </c>
      <c r="E36" s="272"/>
      <c r="L36" s="10" t="s">
        <v>69</v>
      </c>
      <c r="N36" s="148">
        <f>+N34*N35</f>
        <v>1.4000000000000002E-3</v>
      </c>
      <c r="O36" s="115" t="s">
        <v>57</v>
      </c>
    </row>
    <row r="37" spans="3:15" ht="20.25" customHeight="1" x14ac:dyDescent="0.25">
      <c r="C37" s="14" t="s">
        <v>153</v>
      </c>
      <c r="D37" s="276">
        <f>+'Seuil bilan carbone'!D68</f>
        <v>0</v>
      </c>
      <c r="E37" s="276"/>
      <c r="F37" s="1" t="s">
        <v>39</v>
      </c>
    </row>
    <row r="38" spans="3:15" ht="18" customHeight="1" x14ac:dyDescent="0.25">
      <c r="C38" s="14" t="s">
        <v>154</v>
      </c>
      <c r="D38" s="276">
        <f>+'Seuil bilan carbone'!D69</f>
        <v>0</v>
      </c>
      <c r="E38" s="276"/>
      <c r="F38" s="1" t="s">
        <v>39</v>
      </c>
      <c r="L38" s="156" t="s">
        <v>59</v>
      </c>
      <c r="M38" s="93"/>
      <c r="N38" s="156">
        <v>2.5000000000000001E-3</v>
      </c>
      <c r="O38" s="156" t="s">
        <v>57</v>
      </c>
    </row>
    <row r="39" spans="3:15" ht="15" x14ac:dyDescent="0.25">
      <c r="C39" s="14" t="s">
        <v>152</v>
      </c>
      <c r="D39" s="273">
        <f>+'Seuil bilan carbone'!D70</f>
        <v>0</v>
      </c>
      <c r="E39" s="273"/>
      <c r="L39" s="93" t="s">
        <v>44</v>
      </c>
      <c r="M39" s="93"/>
      <c r="N39" s="157">
        <v>0.4</v>
      </c>
      <c r="O39" s="93"/>
    </row>
    <row r="40" spans="3:15" ht="15" x14ac:dyDescent="0.25">
      <c r="C40" s="14" t="s">
        <v>100</v>
      </c>
      <c r="D40" s="272">
        <f>+'Seuil bilan carbone'!D71</f>
        <v>0</v>
      </c>
      <c r="E40" s="272"/>
    </row>
    <row r="41" spans="3:15" ht="15" x14ac:dyDescent="0.25">
      <c r="L41" s="10" t="s">
        <v>66</v>
      </c>
      <c r="N41" s="148">
        <f>+N38*N39</f>
        <v>1E-3</v>
      </c>
      <c r="O41" s="115" t="s">
        <v>57</v>
      </c>
    </row>
    <row r="42" spans="3:15" ht="8.25" customHeight="1" x14ac:dyDescent="0.2"/>
    <row r="45" spans="3:15" ht="15" x14ac:dyDescent="0.25">
      <c r="L45" s="10" t="s">
        <v>70</v>
      </c>
      <c r="N45" s="140">
        <f>+N36+N41</f>
        <v>2.4000000000000002E-3</v>
      </c>
      <c r="O45" s="10" t="s">
        <v>45</v>
      </c>
    </row>
    <row r="47" spans="3:15" ht="15" x14ac:dyDescent="0.25">
      <c r="C47" s="7" t="s">
        <v>68</v>
      </c>
    </row>
    <row r="48" spans="3:15" ht="15" x14ac:dyDescent="0.25">
      <c r="C48" s="275" t="s">
        <v>54</v>
      </c>
      <c r="D48" s="275"/>
      <c r="E48" s="275"/>
      <c r="F48" s="275"/>
      <c r="G48" s="275"/>
      <c r="H48" s="275"/>
      <c r="I48" s="275"/>
      <c r="J48" s="275"/>
      <c r="L48" s="7" t="s">
        <v>71</v>
      </c>
    </row>
    <row r="49" spans="3:15" ht="29.45" customHeight="1" x14ac:dyDescent="0.2">
      <c r="C49" s="275" t="s">
        <v>72</v>
      </c>
      <c r="D49" s="275"/>
      <c r="E49" s="275"/>
      <c r="F49" s="275"/>
      <c r="G49" s="275"/>
      <c r="H49" s="275"/>
      <c r="I49" s="275"/>
      <c r="J49" s="275"/>
    </row>
    <row r="50" spans="3:15" ht="18.75" customHeight="1" x14ac:dyDescent="0.2">
      <c r="C50" s="310" t="s">
        <v>55</v>
      </c>
      <c r="D50" s="310"/>
      <c r="E50" s="310"/>
      <c r="F50" s="310"/>
      <c r="G50" s="310"/>
      <c r="H50" s="310"/>
      <c r="I50" s="310"/>
      <c r="J50" s="310"/>
    </row>
    <row r="51" spans="3:15" ht="31.5" customHeight="1" x14ac:dyDescent="0.2">
      <c r="C51" s="275" t="s">
        <v>225</v>
      </c>
      <c r="D51" s="275"/>
      <c r="E51" s="275"/>
      <c r="F51" s="275"/>
      <c r="G51" s="275"/>
      <c r="H51" s="275"/>
      <c r="I51" s="275"/>
      <c r="J51" s="275"/>
    </row>
    <row r="52" spans="3:15" x14ac:dyDescent="0.2">
      <c r="C52" s="59" t="s">
        <v>142</v>
      </c>
      <c r="D52" s="59"/>
      <c r="E52" s="59"/>
      <c r="F52" s="59"/>
      <c r="G52" s="59"/>
      <c r="H52" s="59"/>
      <c r="I52" s="59"/>
      <c r="J52" s="59"/>
      <c r="L52" s="93" t="s">
        <v>62</v>
      </c>
      <c r="N52" s="158">
        <v>1134</v>
      </c>
      <c r="O52" s="1" t="s">
        <v>39</v>
      </c>
    </row>
    <row r="53" spans="3:15" x14ac:dyDescent="0.2">
      <c r="H53" s="311"/>
      <c r="I53" s="311"/>
      <c r="L53" s="93"/>
      <c r="N53" s="129"/>
    </row>
    <row r="54" spans="3:15" x14ac:dyDescent="0.2">
      <c r="C54" s="1" t="s">
        <v>56</v>
      </c>
      <c r="D54" s="200"/>
      <c r="E54" s="1" t="s">
        <v>57</v>
      </c>
      <c r="L54" s="93" t="s">
        <v>143</v>
      </c>
      <c r="N54" s="158">
        <v>2278</v>
      </c>
      <c r="O54" s="1" t="s">
        <v>39</v>
      </c>
    </row>
    <row r="55" spans="3:15" x14ac:dyDescent="0.2">
      <c r="L55" s="93"/>
    </row>
    <row r="56" spans="3:15" x14ac:dyDescent="0.2">
      <c r="C56" s="1" t="s">
        <v>237</v>
      </c>
      <c r="D56" s="201"/>
      <c r="L56" s="93" t="s">
        <v>144</v>
      </c>
      <c r="N56" s="159">
        <f>+N52*N54*10^-6</f>
        <v>2.5832519999999999</v>
      </c>
      <c r="O56" s="1" t="s">
        <v>32</v>
      </c>
    </row>
    <row r="57" spans="3:15" x14ac:dyDescent="0.2">
      <c r="L57" s="93"/>
    </row>
    <row r="58" spans="3:15" ht="15.75" x14ac:dyDescent="0.25">
      <c r="C58" s="138" t="s">
        <v>46</v>
      </c>
      <c r="D58" s="223">
        <f>+D56*D54</f>
        <v>0</v>
      </c>
      <c r="E58" s="138" t="s">
        <v>57</v>
      </c>
      <c r="L58" s="93" t="s">
        <v>64</v>
      </c>
      <c r="N58" s="158">
        <v>32</v>
      </c>
      <c r="O58" s="1" t="s">
        <v>65</v>
      </c>
    </row>
    <row r="60" spans="3:15" ht="15" x14ac:dyDescent="0.25">
      <c r="C60" s="11" t="s">
        <v>60</v>
      </c>
      <c r="L60" s="10" t="s">
        <v>61</v>
      </c>
      <c r="N60" s="227">
        <f>N56*N45/N58</f>
        <v>1.937439E-4</v>
      </c>
      <c r="O60" s="10" t="s">
        <v>67</v>
      </c>
    </row>
    <row r="61" spans="3:15" ht="15.75" x14ac:dyDescent="0.25">
      <c r="M61" s="149"/>
      <c r="N61" s="150"/>
      <c r="O61" s="26"/>
    </row>
    <row r="62" spans="3:15" ht="15.75" x14ac:dyDescent="0.25">
      <c r="L62" s="10"/>
      <c r="M62" s="21"/>
      <c r="N62" s="21"/>
      <c r="O62" s="151"/>
    </row>
    <row r="63" spans="3:15" ht="15.75" x14ac:dyDescent="0.25">
      <c r="C63" s="1" t="s">
        <v>59</v>
      </c>
      <c r="D63" s="200"/>
      <c r="E63" s="1" t="s">
        <v>57</v>
      </c>
      <c r="L63" s="116" t="s">
        <v>229</v>
      </c>
      <c r="O63" s="153"/>
    </row>
    <row r="64" spans="3:15" x14ac:dyDescent="0.2">
      <c r="D64" s="129"/>
    </row>
    <row r="65" spans="3:15" ht="15" x14ac:dyDescent="0.25">
      <c r="C65" s="1" t="s">
        <v>238</v>
      </c>
      <c r="D65" s="201"/>
      <c r="L65" s="88"/>
      <c r="M65" s="87" t="s">
        <v>101</v>
      </c>
      <c r="N65" s="87" t="s">
        <v>102</v>
      </c>
    </row>
    <row r="66" spans="3:15" ht="15" x14ac:dyDescent="0.25">
      <c r="L66" s="82" t="s">
        <v>139</v>
      </c>
      <c r="M66" s="160">
        <f>+N60</f>
        <v>1.937439E-4</v>
      </c>
      <c r="N66" s="146" t="s">
        <v>141</v>
      </c>
    </row>
    <row r="67" spans="3:15" ht="14.25" customHeight="1" x14ac:dyDescent="0.2">
      <c r="L67" s="147" t="s">
        <v>112</v>
      </c>
      <c r="M67" s="147" t="s">
        <v>234</v>
      </c>
      <c r="N67" s="54"/>
    </row>
    <row r="68" spans="3:15" ht="15.75" x14ac:dyDescent="0.25">
      <c r="C68" s="10" t="s">
        <v>66</v>
      </c>
      <c r="D68" s="224">
        <f>+D65*D63</f>
        <v>0</v>
      </c>
      <c r="E68" s="138" t="s">
        <v>57</v>
      </c>
      <c r="L68" s="116"/>
    </row>
    <row r="69" spans="3:15" ht="7.5" customHeight="1" x14ac:dyDescent="0.2"/>
    <row r="70" spans="3:15" ht="15" x14ac:dyDescent="0.25">
      <c r="M70" s="10"/>
      <c r="N70" s="10"/>
    </row>
    <row r="71" spans="3:15" ht="23.25" customHeight="1" x14ac:dyDescent="0.25">
      <c r="C71" s="11" t="s">
        <v>236</v>
      </c>
      <c r="L71" s="21"/>
      <c r="M71" s="152"/>
      <c r="N71" s="154"/>
      <c r="O71" s="144"/>
    </row>
    <row r="72" spans="3:15" x14ac:dyDescent="0.2">
      <c r="M72" s="93"/>
    </row>
    <row r="74" spans="3:15" ht="15.75" x14ac:dyDescent="0.25">
      <c r="C74" s="10" t="s">
        <v>70</v>
      </c>
      <c r="D74" s="218">
        <f>+D58+D68</f>
        <v>0</v>
      </c>
      <c r="E74" s="138" t="s">
        <v>57</v>
      </c>
    </row>
    <row r="77" spans="3:15" ht="15" x14ac:dyDescent="0.25">
      <c r="C77" s="7" t="s">
        <v>71</v>
      </c>
    </row>
    <row r="79" spans="3:15" x14ac:dyDescent="0.2">
      <c r="C79" s="1" t="s">
        <v>62</v>
      </c>
      <c r="D79" s="219">
        <f>+D33</f>
        <v>0</v>
      </c>
      <c r="E79" s="1" t="s">
        <v>39</v>
      </c>
    </row>
    <row r="80" spans="3:15" x14ac:dyDescent="0.2">
      <c r="D80" s="129"/>
    </row>
    <row r="81" spans="3:8" x14ac:dyDescent="0.2">
      <c r="C81" s="1" t="s">
        <v>143</v>
      </c>
      <c r="D81" s="220">
        <f>+D34</f>
        <v>0</v>
      </c>
      <c r="E81" s="1" t="s">
        <v>39</v>
      </c>
    </row>
    <row r="83" spans="3:8" x14ac:dyDescent="0.2">
      <c r="C83" s="1" t="s">
        <v>144</v>
      </c>
      <c r="D83" s="218">
        <f>+D79*D81*10^-6</f>
        <v>0</v>
      </c>
      <c r="E83" s="1" t="s">
        <v>32</v>
      </c>
    </row>
    <row r="85" spans="3:8" x14ac:dyDescent="0.2">
      <c r="C85" s="1" t="s">
        <v>235</v>
      </c>
      <c r="D85" s="221">
        <f>+D35</f>
        <v>0</v>
      </c>
      <c r="E85" s="1" t="s">
        <v>65</v>
      </c>
    </row>
    <row r="86" spans="3:8" x14ac:dyDescent="0.2">
      <c r="H86" s="131"/>
    </row>
    <row r="87" spans="3:8" ht="15" x14ac:dyDescent="0.25">
      <c r="C87" s="10" t="s">
        <v>61</v>
      </c>
      <c r="D87" s="225" t="e">
        <f>D83*D74/D85</f>
        <v>#DIV/0!</v>
      </c>
      <c r="E87" s="10"/>
    </row>
    <row r="90" spans="3:8" ht="15.75" x14ac:dyDescent="0.25">
      <c r="C90" s="116" t="s">
        <v>227</v>
      </c>
    </row>
    <row r="92" spans="3:8" ht="15" x14ac:dyDescent="0.25">
      <c r="C92" s="60"/>
      <c r="D92" s="70" t="s">
        <v>101</v>
      </c>
      <c r="E92" s="70" t="s">
        <v>102</v>
      </c>
    </row>
    <row r="93" spans="3:8" x14ac:dyDescent="0.2">
      <c r="C93" s="161" t="s">
        <v>228</v>
      </c>
      <c r="D93" s="226" t="e">
        <f>D87</f>
        <v>#DIV/0!</v>
      </c>
      <c r="E93" s="222" t="e">
        <f>+IF(D93&lt;0.1%,"Oui","Non")</f>
        <v>#DIV/0!</v>
      </c>
      <c r="F93" s="144"/>
    </row>
  </sheetData>
  <sheetProtection algorithmName="SHA-512" hashValue="l7v27Ltmv9M32fB+LYmxoLeCr3rR1AWlLJN4N4p8H/mD7JdK5d56pLJZCFJGuYcH2dq/UyguArHMua44Io0D+w==" saltValue="ntdhODGzUnuEPHhZgMdPPQ==" spinCount="100000" sheet="1" objects="1" scenarios="1"/>
  <mergeCells count="20">
    <mergeCell ref="H53:I53"/>
    <mergeCell ref="C48:J48"/>
    <mergeCell ref="C49:J49"/>
    <mergeCell ref="C51:J51"/>
    <mergeCell ref="L12:V14"/>
    <mergeCell ref="C19:J19"/>
    <mergeCell ref="D28:E28"/>
    <mergeCell ref="D29:E29"/>
    <mergeCell ref="C50:J50"/>
    <mergeCell ref="D30:E30"/>
    <mergeCell ref="D31:E31"/>
    <mergeCell ref="D32:E32"/>
    <mergeCell ref="D33:E33"/>
    <mergeCell ref="D34:E34"/>
    <mergeCell ref="D35:E35"/>
    <mergeCell ref="D36:E36"/>
    <mergeCell ref="D37:E37"/>
    <mergeCell ref="D38:E38"/>
    <mergeCell ref="D39:E39"/>
    <mergeCell ref="D40:E40"/>
  </mergeCells>
  <conditionalFormatting sqref="E93">
    <cfRule type="containsText" dxfId="1" priority="1" operator="containsText" text="Non">
      <formula>NOT(ISERROR(SEARCH("Non",E93)))</formula>
    </cfRule>
    <cfRule type="containsText" dxfId="0" priority="2" operator="containsText" text="Oui">
      <formula>NOT(ISERROR(SEARCH("Oui",E93)))</formula>
    </cfRule>
  </conditionalFormatting>
  <pageMargins left="0.7" right="0.7" top="0.75" bottom="0.75" header="0.3" footer="0.3"/>
  <pageSetup paperSize="9" orientation="portrait"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Feuil1!$D$16:$D$17</xm:f>
          </x14:formula1>
          <xm:sqref>D29</xm:sqref>
        </x14:dataValidation>
        <x14:dataValidation type="list" allowBlank="1" showInputMessage="1" showErrorMessage="1">
          <x14:formula1>
            <xm:f>Feuil1!$D$24:$D$25</xm:f>
          </x14:formula1>
          <xm:sqref>D28</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Sélection de l'ECS de base</vt:lpstr>
      <vt:lpstr>Feuil6</vt:lpstr>
      <vt:lpstr>Seuil bilan carbone</vt:lpstr>
      <vt:lpstr>Feuil1</vt:lpstr>
      <vt:lpstr>Seuil quantité d'argent</vt:lpstr>
      <vt:lpstr>Taux de contenu recyclé</vt:lpstr>
      <vt:lpstr>Teneur en plomb dans le module </vt:lpstr>
    </vt:vector>
  </TitlesOfParts>
  <Company>CEA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GAZBOUR Nouha</dc:creator>
  <cp:lastModifiedBy>GAZBOUR Nouha</cp:lastModifiedBy>
  <dcterms:created xsi:type="dcterms:W3CDTF">2024-12-03T13:12:02Z</dcterms:created>
  <dcterms:modified xsi:type="dcterms:W3CDTF">2025-01-22T15:36:08Z</dcterms:modified>
</cp:coreProperties>
</file>