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8800" windowHeight="12315" tabRatio="563" activeTab="1"/>
  </bookViews>
  <sheets>
    <sheet name="Outil de conversion" sheetId="79" r:id="rId1"/>
    <sheet name="Guide et exemple" sheetId="83" r:id="rId2"/>
    <sheet name="Feuil3" sheetId="81" state="hidden" r:id="rId3"/>
    <sheet name="Ecoinvent 3.9" sheetId="78" state="hidden" r:id="rId4"/>
  </sheets>
  <externalReferences>
    <externalReference r:id="rId5"/>
  </externalReferences>
  <definedNames>
    <definedName name="Tab_GWP">#REF!</definedName>
    <definedName name="Tab_Mix">#REF!</definedName>
    <definedName name="Tab_Pertes">#REF!</definedName>
    <definedName name="Tableau2">'[1]Tableau 2 CEDij'!$A$1:$R$41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81" l="1"/>
  <c r="C15" i="81"/>
  <c r="E15" i="81" s="1"/>
  <c r="E36" i="83" l="1"/>
  <c r="F36" i="83"/>
  <c r="G36" i="83"/>
  <c r="H36" i="83"/>
  <c r="D36" i="83"/>
  <c r="H28" i="79" l="1"/>
  <c r="I27" i="79" l="1"/>
  <c r="H40" i="83" l="1"/>
  <c r="G40" i="83"/>
  <c r="F40" i="83"/>
  <c r="E40" i="83"/>
  <c r="D40" i="83"/>
  <c r="E47" i="79" l="1"/>
  <c r="F47" i="79"/>
  <c r="G47" i="79"/>
  <c r="H47" i="79"/>
  <c r="I47" i="79"/>
  <c r="D47" i="79"/>
  <c r="D17" i="81"/>
  <c r="E17" i="81"/>
  <c r="F17" i="81"/>
  <c r="G17" i="81"/>
  <c r="H17" i="81"/>
  <c r="K21" i="81" s="1"/>
  <c r="L5" i="81"/>
  <c r="C24" i="81" s="1"/>
  <c r="D24" i="81" s="1"/>
  <c r="I5" i="81"/>
  <c r="E23" i="81" s="1"/>
  <c r="I6" i="81"/>
  <c r="I7" i="81"/>
  <c r="E25" i="81" s="1"/>
  <c r="I8" i="81"/>
  <c r="E26" i="81" s="1"/>
  <c r="I9" i="81"/>
  <c r="E27" i="81" s="1"/>
  <c r="I10" i="81"/>
  <c r="E28" i="81" s="1"/>
  <c r="I11" i="81"/>
  <c r="E29" i="81" s="1"/>
  <c r="I12" i="81"/>
  <c r="E30" i="81" s="1"/>
  <c r="I13" i="81"/>
  <c r="E31" i="81" s="1"/>
  <c r="I14" i="81"/>
  <c r="E32" i="81" s="1"/>
  <c r="I15" i="81"/>
  <c r="E33" i="81" s="1"/>
  <c r="I4" i="81"/>
  <c r="E22" i="81" s="1"/>
  <c r="J5" i="81"/>
  <c r="C23" i="81" s="1"/>
  <c r="D23" i="81" s="1"/>
  <c r="J6" i="81"/>
  <c r="J7" i="81"/>
  <c r="C25" i="81" s="1"/>
  <c r="D25" i="81" s="1"/>
  <c r="J8" i="81"/>
  <c r="C26" i="81" s="1"/>
  <c r="D26" i="81" s="1"/>
  <c r="J9" i="81"/>
  <c r="C27" i="81" s="1"/>
  <c r="D27" i="81" s="1"/>
  <c r="J10" i="81"/>
  <c r="C28" i="81" s="1"/>
  <c r="D28" i="81" s="1"/>
  <c r="J11" i="81"/>
  <c r="C29" i="81" s="1"/>
  <c r="D29" i="81" s="1"/>
  <c r="J12" i="81"/>
  <c r="C30" i="81" s="1"/>
  <c r="D30" i="81" s="1"/>
  <c r="J13" i="81"/>
  <c r="C31" i="81" s="1"/>
  <c r="D31" i="81" s="1"/>
  <c r="J14" i="81"/>
  <c r="C32" i="81" s="1"/>
  <c r="D32" i="81" s="1"/>
  <c r="J15" i="81"/>
  <c r="C33" i="81" s="1"/>
  <c r="J4" i="81"/>
  <c r="C22" i="81" s="1"/>
  <c r="D22" i="81" s="1"/>
  <c r="C5" i="81"/>
  <c r="C6" i="81"/>
  <c r="C7" i="81"/>
  <c r="C8" i="81"/>
  <c r="C9" i="81"/>
  <c r="E9" i="81" s="1"/>
  <c r="E8" i="81" s="1"/>
  <c r="C10" i="81"/>
  <c r="E10" i="81" s="1"/>
  <c r="C11" i="81"/>
  <c r="E11" i="81" s="1"/>
  <c r="C12" i="81"/>
  <c r="E12" i="81" s="1"/>
  <c r="C13" i="81"/>
  <c r="E13" i="81" s="1"/>
  <c r="C14" i="81"/>
  <c r="E14" i="81" s="1"/>
  <c r="C4" i="81"/>
  <c r="D33" i="81" l="1"/>
  <c r="C34" i="81"/>
  <c r="D34" i="81" s="1"/>
  <c r="G21" i="81"/>
  <c r="H21" i="81"/>
  <c r="J21" i="81"/>
  <c r="I21" i="81"/>
  <c r="D7" i="81"/>
  <c r="F21" i="81"/>
  <c r="F27" i="81"/>
  <c r="D52" i="79" s="1"/>
  <c r="F31" i="81"/>
  <c r="D56" i="79" s="1"/>
  <c r="G32" i="81"/>
  <c r="E57" i="79" s="1"/>
  <c r="I31" i="81"/>
  <c r="G56" i="79" s="1"/>
  <c r="G30" i="81"/>
  <c r="E55" i="79" s="1"/>
  <c r="G29" i="81"/>
  <c r="E54" i="79" s="1"/>
  <c r="G27" i="81"/>
  <c r="E52" i="79" s="1"/>
  <c r="H31" i="81"/>
  <c r="F56" i="79" s="1"/>
  <c r="K30" i="81"/>
  <c r="I55" i="79" s="1"/>
  <c r="J28" i="81"/>
  <c r="H53" i="79" s="1"/>
  <c r="K28" i="81"/>
  <c r="I53" i="79" s="1"/>
  <c r="G28" i="81"/>
  <c r="E53" i="79" s="1"/>
  <c r="H28" i="81"/>
  <c r="F53" i="79" s="1"/>
  <c r="I28" i="81"/>
  <c r="G53" i="79" s="1"/>
  <c r="K27" i="81"/>
  <c r="I52" i="79" s="1"/>
  <c r="J30" i="81"/>
  <c r="H55" i="79" s="1"/>
  <c r="G31" i="81"/>
  <c r="E56" i="79" s="1"/>
  <c r="J27" i="81"/>
  <c r="H52" i="79" s="1"/>
  <c r="I30" i="81"/>
  <c r="G55" i="79" s="1"/>
  <c r="K32" i="81"/>
  <c r="I57" i="79" s="1"/>
  <c r="I27" i="81"/>
  <c r="G52" i="79" s="1"/>
  <c r="K29" i="81"/>
  <c r="I54" i="79" s="1"/>
  <c r="H30" i="81"/>
  <c r="F55" i="79" s="1"/>
  <c r="J32" i="81"/>
  <c r="H57" i="79" s="1"/>
  <c r="H27" i="81"/>
  <c r="F52" i="79" s="1"/>
  <c r="J29" i="81"/>
  <c r="H54" i="79" s="1"/>
  <c r="I32" i="81"/>
  <c r="G57" i="79" s="1"/>
  <c r="I29" i="81"/>
  <c r="G54" i="79" s="1"/>
  <c r="K31" i="81"/>
  <c r="I56" i="79" s="1"/>
  <c r="H32" i="81"/>
  <c r="F57" i="79" s="1"/>
  <c r="H29" i="81"/>
  <c r="F54" i="79" s="1"/>
  <c r="J31" i="81"/>
  <c r="H56" i="79" s="1"/>
  <c r="F28" i="81"/>
  <c r="D53" i="79" s="1"/>
  <c r="F29" i="81"/>
  <c r="D54" i="79" s="1"/>
  <c r="F30" i="81"/>
  <c r="D55" i="79" s="1"/>
  <c r="F32" i="81"/>
  <c r="D57" i="79" s="1"/>
  <c r="E7" i="81"/>
  <c r="I34" i="81" l="1"/>
  <c r="G59" i="79" s="1"/>
  <c r="J34" i="81"/>
  <c r="H59" i="79" s="1"/>
  <c r="G34" i="81"/>
  <c r="E59" i="79" s="1"/>
  <c r="H34" i="81"/>
  <c r="F59" i="79" s="1"/>
  <c r="F34" i="81"/>
  <c r="D59" i="79" s="1"/>
  <c r="I33" i="81"/>
  <c r="G58" i="79" s="1"/>
  <c r="H33" i="81"/>
  <c r="F58" i="79" s="1"/>
  <c r="G33" i="81"/>
  <c r="E58" i="79" s="1"/>
  <c r="F33" i="81"/>
  <c r="D58" i="79" s="1"/>
  <c r="J33" i="81"/>
  <c r="H58" i="79" s="1"/>
  <c r="K33" i="81"/>
  <c r="I58" i="79" s="1"/>
  <c r="K34" i="81"/>
  <c r="I59" i="79" s="1"/>
  <c r="E6" i="81"/>
  <c r="H26" i="81"/>
  <c r="F51" i="79" s="1"/>
  <c r="I26" i="81"/>
  <c r="G51" i="79" s="1"/>
  <c r="J26" i="81"/>
  <c r="H51" i="79" s="1"/>
  <c r="G26" i="81"/>
  <c r="E51" i="79" s="1"/>
  <c r="K26" i="81"/>
  <c r="I51" i="79" s="1"/>
  <c r="F26" i="81"/>
  <c r="D51" i="79" s="1"/>
  <c r="E5" i="81" l="1"/>
  <c r="I25" i="81"/>
  <c r="J25" i="81"/>
  <c r="H25" i="81"/>
  <c r="K25" i="81"/>
  <c r="F25" i="81"/>
  <c r="G25" i="81"/>
  <c r="F23" i="81" l="1"/>
  <c r="F50" i="79"/>
  <c r="H50" i="79"/>
  <c r="E50" i="79"/>
  <c r="D50" i="79"/>
  <c r="I50" i="79"/>
  <c r="G50" i="79"/>
  <c r="E4" i="81"/>
  <c r="F22" i="81" s="1"/>
  <c r="J23" i="81"/>
  <c r="K23" i="81"/>
  <c r="I23" i="81"/>
  <c r="H23" i="81"/>
  <c r="G23" i="81"/>
  <c r="H22" i="81" l="1"/>
  <c r="I22" i="81"/>
  <c r="J22" i="81"/>
  <c r="K22" i="81"/>
  <c r="G22" i="81"/>
  <c r="G48" i="79" l="1"/>
  <c r="F48" i="79"/>
  <c r="D48" i="79"/>
  <c r="E48" i="79"/>
  <c r="I48" i="79"/>
  <c r="H48" i="79"/>
  <c r="N18" i="81" l="1"/>
  <c r="K5" i="81"/>
  <c r="E24" i="81" s="1"/>
  <c r="F24" i="81" s="1"/>
  <c r="F35" i="81" s="1"/>
  <c r="G24" i="81" l="1"/>
  <c r="G35" i="81" s="1"/>
  <c r="J24" i="81"/>
  <c r="J35" i="81" s="1"/>
  <c r="H24" i="81"/>
  <c r="H35" i="81" s="1"/>
  <c r="D49" i="79"/>
  <c r="D60" i="79" s="1"/>
  <c r="D61" i="79" s="1"/>
  <c r="D43" i="79" s="1"/>
  <c r="K24" i="81"/>
  <c r="K35" i="81" s="1"/>
  <c r="I24" i="81"/>
  <c r="I35" i="81" s="1"/>
  <c r="I49" i="79" l="1"/>
  <c r="I60" i="79" s="1"/>
  <c r="I61" i="79" s="1"/>
  <c r="I43" i="79" s="1"/>
  <c r="F49" i="79"/>
  <c r="F60" i="79" s="1"/>
  <c r="F61" i="79" s="1"/>
  <c r="F43" i="79" s="1"/>
  <c r="G49" i="79"/>
  <c r="G60" i="79" s="1"/>
  <c r="G61" i="79" s="1"/>
  <c r="G43" i="79" s="1"/>
  <c r="H49" i="79"/>
  <c r="H60" i="79" s="1"/>
  <c r="H61" i="79" s="1"/>
  <c r="H43" i="79" s="1"/>
  <c r="E49" i="79"/>
  <c r="E60" i="79" s="1"/>
  <c r="E61" i="79" s="1"/>
  <c r="E43" i="79" s="1"/>
</calcChain>
</file>

<file path=xl/comments1.xml><?xml version="1.0" encoding="utf-8"?>
<comments xmlns="http://schemas.openxmlformats.org/spreadsheetml/2006/main">
  <authors>
    <author>Auteur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>0.07 mm = épaisseur de la perte par sciage</t>
        </r>
      </text>
    </comment>
  </commentList>
</comments>
</file>

<file path=xl/sharedStrings.xml><?xml version="1.0" encoding="utf-8"?>
<sst xmlns="http://schemas.openxmlformats.org/spreadsheetml/2006/main" count="316" uniqueCount="162">
  <si>
    <t>Pays</t>
  </si>
  <si>
    <t>Process</t>
  </si>
  <si>
    <t>Coeff
Usage</t>
  </si>
  <si>
    <t>TOTAL</t>
  </si>
  <si>
    <t xml:space="preserve">Etape de fabrication / Matériau </t>
  </si>
  <si>
    <t xml:space="preserve"> Unité </t>
  </si>
  <si>
    <t xml:space="preserve"> Autriche </t>
  </si>
  <si>
    <t xml:space="preserve"> Belgique </t>
  </si>
  <si>
    <t xml:space="preserve"> Bulgarie </t>
  </si>
  <si>
    <t xml:space="preserve"> Suisse </t>
  </si>
  <si>
    <t xml:space="preserve"> Chypre </t>
  </si>
  <si>
    <t xml:space="preserve"> République Tchèque </t>
  </si>
  <si>
    <t xml:space="preserve">Allemagne </t>
  </si>
  <si>
    <t xml:space="preserve">Danemark </t>
  </si>
  <si>
    <t xml:space="preserve"> Estonie </t>
  </si>
  <si>
    <t xml:space="preserve"> Espagne </t>
  </si>
  <si>
    <t xml:space="preserve"> Finlande </t>
  </si>
  <si>
    <t xml:space="preserve"> France </t>
  </si>
  <si>
    <t>Silicium Métallurgique MG-Si</t>
  </si>
  <si>
    <t xml:space="preserve"> kg CO2-eq/kg </t>
  </si>
  <si>
    <t xml:space="preserve"> Réalisation de la brique </t>
  </si>
  <si>
    <t xml:space="preserve"> Fabrication des plaquettes mono </t>
  </si>
  <si>
    <t xml:space="preserve"> kg CO2-eq/m² </t>
  </si>
  <si>
    <t xml:space="preserve"> Fabrication des plaquettes multi / monolike </t>
  </si>
  <si>
    <t xml:space="preserve"> Réalisation des cellules </t>
  </si>
  <si>
    <t xml:space="preserve"> Kg CO2-eq/m² </t>
  </si>
  <si>
    <t xml:space="preserve"> Verre </t>
  </si>
  <si>
    <t xml:space="preserve"> Verre trempé  </t>
  </si>
  <si>
    <t xml:space="preserve"> Encapsulant (EVA ou équivalent) </t>
  </si>
  <si>
    <t xml:space="preserve"> Feuille face arrière  (PET ou équivalent) </t>
  </si>
  <si>
    <t xml:space="preserve"> Feuille face arrière (PVF) </t>
  </si>
  <si>
    <t xml:space="preserve"> Module cristallin </t>
  </si>
  <si>
    <t xml:space="preserve"> kg CO2-eq/m² module </t>
  </si>
  <si>
    <t xml:space="preserve"> Fabrication module a-Si </t>
  </si>
  <si>
    <t xml:space="preserve"> kg CO2-eq/ m² module </t>
  </si>
  <si>
    <t xml:space="preserve"> Fabrication module CIGS </t>
  </si>
  <si>
    <t xml:space="preserve"> Royaume-Uni </t>
  </si>
  <si>
    <t xml:space="preserve"> Grèce </t>
  </si>
  <si>
    <t xml:space="preserve"> Croatie </t>
  </si>
  <si>
    <t xml:space="preserve"> Hongrie </t>
  </si>
  <si>
    <t xml:space="preserve"> Irlande </t>
  </si>
  <si>
    <t xml:space="preserve"> Islande </t>
  </si>
  <si>
    <t xml:space="preserve"> Italie </t>
  </si>
  <si>
    <t xml:space="preserve"> Lituanie </t>
  </si>
  <si>
    <t xml:space="preserve"> Luxembourg </t>
  </si>
  <si>
    <t xml:space="preserve">Lettonie </t>
  </si>
  <si>
    <t xml:space="preserve"> Malte </t>
  </si>
  <si>
    <t xml:space="preserve"> Pays-Bas </t>
  </si>
  <si>
    <t xml:space="preserve"> Norvège </t>
  </si>
  <si>
    <t xml:space="preserve"> Pologne </t>
  </si>
  <si>
    <t xml:space="preserve"> Portugal </t>
  </si>
  <si>
    <t xml:space="preserve"> Roumanie </t>
  </si>
  <si>
    <t xml:space="preserve"> Suède </t>
  </si>
  <si>
    <t xml:space="preserve"> Slovénie </t>
  </si>
  <si>
    <t xml:space="preserve"> Slovaquie </t>
  </si>
  <si>
    <t xml:space="preserve"> Chine </t>
  </si>
  <si>
    <t xml:space="preserve"> Japon </t>
  </si>
  <si>
    <t xml:space="preserve"> Corée du Sud </t>
  </si>
  <si>
    <t xml:space="preserve">Malaisie </t>
  </si>
  <si>
    <t xml:space="preserve"> Philippines </t>
  </si>
  <si>
    <t xml:space="preserve"> Taiwan </t>
  </si>
  <si>
    <t xml:space="preserve"> Etats-Unis </t>
  </si>
  <si>
    <t xml:space="preserve"> Russie </t>
  </si>
  <si>
    <t xml:space="preserve"> Canada </t>
  </si>
  <si>
    <t xml:space="preserve"> Turquie </t>
  </si>
  <si>
    <t xml:space="preserve"> Tunisie </t>
  </si>
  <si>
    <t xml:space="preserve"> Vietnam </t>
  </si>
  <si>
    <t xml:space="preserve"> Thaïlande </t>
  </si>
  <si>
    <t xml:space="preserve"> Singapour </t>
  </si>
  <si>
    <t xml:space="preserve"> Mexique </t>
  </si>
  <si>
    <t xml:space="preserve"> Jordanie </t>
  </si>
  <si>
    <t xml:space="preserve"> Inde </t>
  </si>
  <si>
    <t xml:space="preserve"> Afrique du Sud </t>
  </si>
  <si>
    <t xml:space="preserve"> Qatar </t>
  </si>
  <si>
    <t xml:space="preserve"> Arabie saoudite </t>
  </si>
  <si>
    <t xml:space="preserve"> UAE </t>
  </si>
  <si>
    <t xml:space="preserve"> Algérie </t>
  </si>
  <si>
    <t xml:space="preserve"> Maroc </t>
  </si>
  <si>
    <t xml:space="preserve"> Egypte </t>
  </si>
  <si>
    <t xml:space="preserve">  Brésil </t>
  </si>
  <si>
    <t xml:space="preserve"> Ukraine </t>
  </si>
  <si>
    <t xml:space="preserve">  Macédoine du Nord </t>
  </si>
  <si>
    <t xml:space="preserve">Serbie </t>
  </si>
  <si>
    <t>Autre pays d’Europe</t>
  </si>
  <si>
    <t>Autre pays du Monde</t>
  </si>
  <si>
    <t>kg</t>
  </si>
  <si>
    <t>m²</t>
  </si>
  <si>
    <t>Poids Carbone
kgCO2/kWc</t>
  </si>
  <si>
    <t>Puissance du module</t>
  </si>
  <si>
    <t>Valeur CO2 - Ecoinvent 3.9</t>
  </si>
  <si>
    <t>GWPij 3.9</t>
  </si>
  <si>
    <t>Inventaire de la composition des modules</t>
  </si>
  <si>
    <t>Origine des sites de production</t>
  </si>
  <si>
    <t xml:space="preserve">Recyclé </t>
  </si>
  <si>
    <t>MG-Si (kg)</t>
  </si>
  <si>
    <t>Polysilicium (kg)</t>
  </si>
  <si>
    <t>Lingot (kg)</t>
  </si>
  <si>
    <t>Brique (kg)</t>
  </si>
  <si>
    <t>Plaquettes (m²)</t>
  </si>
  <si>
    <t>Cellules (m²)</t>
  </si>
  <si>
    <t>Modules (m²)</t>
  </si>
  <si>
    <t>Trempé (kg)</t>
  </si>
  <si>
    <t>Verre (kg)</t>
  </si>
  <si>
    <t>Encapsulant (kg)</t>
  </si>
  <si>
    <t>Face arrière (kg)</t>
  </si>
  <si>
    <t>Puissance (0/+5W)</t>
  </si>
  <si>
    <t>G(kg éqCO2/KWc)</t>
  </si>
  <si>
    <t>Gi</t>
  </si>
  <si>
    <t xml:space="preserve"> polySi. Siemens process </t>
  </si>
  <si>
    <t xml:space="preserve"> Réalisation du Lingot. mono </t>
  </si>
  <si>
    <t xml:space="preserve"> Réalisation du lingot. multi </t>
  </si>
  <si>
    <t xml:space="preserve"> Réalisation du lingot. monolike  </t>
  </si>
  <si>
    <t xml:space="preserve"> Fabrication module CdTe.  </t>
  </si>
  <si>
    <t xml:space="preserve"> kg CO2-eq/kg</t>
  </si>
  <si>
    <t>Puissance (Wc)</t>
  </si>
  <si>
    <t>RESULTAT G (kgCO2éq/KWc) avec Incertitude de calcul</t>
  </si>
  <si>
    <t>Données à saisir par l'utilsateur à partir d'un certificat PPE2 existant (méthode 2 avec ACV) délivré par CERTISOLIS</t>
  </si>
  <si>
    <t>A. Inventaire de la composition des modules</t>
  </si>
  <si>
    <t>1. Reporter les valeurs du tableau "Inventaire de la composition des modules" d'un certificat existant dans le tableau A de gauche.</t>
  </si>
  <si>
    <t>B. Origine des sites de production</t>
  </si>
  <si>
    <t>2. Reporter les pourcentages et les pays du tableau  "Origine des sites de production" d'un certificat existant dans le tableau B de gauche</t>
  </si>
  <si>
    <t>2.1 Les villes ne sont pas à reporter</t>
  </si>
  <si>
    <t>2.3 Pour le polysilicium : la deuxième ligne (ligne 11) concerne le polysilicium recyclé à 33% (pour le monocristallin). Remplir le pays (doit être identique au pays d'origine du lingot).</t>
  </si>
  <si>
    <t xml:space="preserve">C. Résultats </t>
  </si>
  <si>
    <t>D. Détails du calcul</t>
  </si>
  <si>
    <t xml:space="preserve">Valable uniquement pour la technologie MONOCRISTALLINE </t>
  </si>
  <si>
    <t>Valable uniquement pour les modules monocristallins</t>
  </si>
  <si>
    <t xml:space="preserve">Guide et Exemple </t>
  </si>
  <si>
    <t>3. Reporter les plages de puissance conformément à celles du certificat PPE2 dans le tableau C Résultats</t>
  </si>
  <si>
    <t>4. Les calculs se font automatiquement pour chaque puissance dans le tableau D. Une marge de sécurité de 1 kgCO2éq/KWc est prise en compte en raison des arrondis qui peuvent avoir un léger impact sur le score final.</t>
  </si>
  <si>
    <t xml:space="preserve">NA </t>
  </si>
  <si>
    <t>ECS PP2E N°</t>
  </si>
  <si>
    <t xml:space="preserve">Date </t>
  </si>
  <si>
    <t xml:space="preserve">Référence certificat PPE2 à convertir </t>
  </si>
  <si>
    <t>G(kg éqCO2/KWc) avec incertitude de calcul</t>
  </si>
  <si>
    <t>G(kg éqCO2/KWc) avec intcertitude de calcul</t>
  </si>
  <si>
    <t>2.2 Pour le polysilicium : la première ligne doit faire un totale de 67% sachant qu'il peut y avoir 2 sites de fabrication. Dans ce cas, reporter les coefficents de répartition tels qu'indiqués dans les certificats. Dans cet exemple, 37% de polysilicium vient d'Allemagne et 30% de Chine. S'il n'y a qu'un seul pays d'origine (par exemple, l'Allemagne), indiquer 67%  Allemagne et ne pas remplir les colonnes I et J;</t>
  </si>
  <si>
    <t xml:space="preserve">Outil de conversion  de valeurs ECS issues d'un certificat bilan carbone PPE2 et calculées avec ACV et Ecoinvent 3.5 </t>
  </si>
  <si>
    <t>(PPE2 certificate reference to convert)</t>
  </si>
  <si>
    <t xml:space="preserve">(Tool for converting ECS values ​​from a PPE2 carbon footprint certificate calculated with ACV and Ecoinvent 3.5              </t>
  </si>
  <si>
    <t>Valid only for monocrystalline modules)</t>
  </si>
  <si>
    <t xml:space="preserve">to obtain the ECS values without LCA and with Ecoinvent 3.9 : Method 1 applicable for period 8 of the building tender            </t>
  </si>
  <si>
    <t>pour obtenir les valeurs ECS sans ACV et avec Ecoinvent 3.9 : Méthode 1 applicable pour la période 8 de l'AO batiment</t>
  </si>
  <si>
    <t>(Data to be entered by the user from an existing PPE2 certificate (method 2 with ACV) issued by CERTISOLIS)</t>
  </si>
  <si>
    <t>Guide and Example</t>
  </si>
  <si>
    <r>
      <t>Révision (</t>
    </r>
    <r>
      <rPr>
        <b/>
        <i/>
        <sz val="9"/>
        <color theme="4"/>
        <rFont val="Arial"/>
        <family val="2"/>
      </rPr>
      <t>Revision)</t>
    </r>
  </si>
  <si>
    <r>
      <t>Révision</t>
    </r>
    <r>
      <rPr>
        <b/>
        <sz val="8"/>
        <color theme="4"/>
        <rFont val="Arial"/>
        <family val="2"/>
      </rPr>
      <t xml:space="preserve"> </t>
    </r>
    <r>
      <rPr>
        <b/>
        <i/>
        <sz val="8"/>
        <color theme="4"/>
        <rFont val="Calibri"/>
        <family val="2"/>
        <scheme val="minor"/>
      </rPr>
      <t>(Revision)</t>
    </r>
  </si>
  <si>
    <r>
      <t xml:space="preserve">Données non modifiables </t>
    </r>
    <r>
      <rPr>
        <i/>
        <sz val="8"/>
        <color theme="1"/>
        <rFont val="Calibri"/>
        <family val="2"/>
        <scheme val="minor"/>
      </rPr>
      <t>(Non-modifiable data)</t>
    </r>
  </si>
  <si>
    <r>
      <t xml:space="preserve">Données non modifiables </t>
    </r>
    <r>
      <rPr>
        <i/>
        <sz val="10"/>
        <color theme="1"/>
        <rFont val="Calibri"/>
        <family val="2"/>
        <scheme val="minor"/>
      </rPr>
      <t>(Non-modifiable data)</t>
    </r>
  </si>
  <si>
    <t xml:space="preserve">1. Report the values ​​from the “Module composition inventory” table of an existing certificate in table A on the left.                                                         </t>
  </si>
  <si>
    <t xml:space="preserve">2. Report the percentages and countries from the “Origin of production sites” table of an existing certificate in table B on the left                                                           </t>
  </si>
  <si>
    <t xml:space="preserve">                                                                </t>
  </si>
  <si>
    <t xml:space="preserve">        2.1 Cities are not to be reported                                                       </t>
  </si>
  <si>
    <t xml:space="preserve">        2.2 For polysilicon: the first line must make a total of 67% knowing that there can be 2 manufacturing sites. In this case, report the distribution coefficients as indicated in the certificates. In this example, 37% of polysilicon comes from Germany and 30% from China. If there is only one country of origin (for example, Germany), indicate 67% Germany and leave columns I and J blank;                                                      </t>
  </si>
  <si>
    <t xml:space="preserve">        2.3 For polysilicon: the second line (line 11) concerns 33% recycled polysilicon (for monocrystalline). Fill in the country (must be the same as the country of origin of the bar).                                                     </t>
  </si>
  <si>
    <t xml:space="preserve">3. Report the power ranges in accordance with those of the PPE2 certificate in table C Results                                                          </t>
  </si>
  <si>
    <t>4. Calculations are done automatically for each power in table D. A safety margin of 1 kgCO2eq/KWp is taken into account due to rounding which may have a slight impact on the final score.</t>
  </si>
  <si>
    <r>
      <t xml:space="preserve">Note : Cet outil a pour seul objectif de convertir les valeurs ECS calculées avec ACV et ECOINVENT 3.5 qui ont déjà fait l'objet d'un certificat PPE2 délivré par CERTISOLIS. 
Toutes modifications ou demandes relatives à l'autoproduction doivent etre soumises à CERTISOLIS pour étude et validation .
</t>
    </r>
    <r>
      <rPr>
        <b/>
        <i/>
        <sz val="8"/>
        <color theme="0" tint="-4.9989318521683403E-2"/>
        <rFont val="Calibri"/>
        <family val="2"/>
        <scheme val="minor"/>
      </rPr>
      <t xml:space="preserve">Note: This tool has the sole objective of converting the ECS values ​​calculated with ACV and ECOINVENT 3.5 which have already been the subject of a PPE2 certificate issued by CERTISOLIS. All modifications or requests relating to self-production must be submitted to CERTISOLIS for study and validation.
							</t>
    </r>
  </si>
  <si>
    <r>
      <t>Exemple issu d'un certificat PPE2 fictif (</t>
    </r>
    <r>
      <rPr>
        <b/>
        <u/>
        <sz val="14"/>
        <color rgb="FF002060"/>
        <rFont val="Calibri"/>
        <family val="2"/>
        <scheme val="minor"/>
      </rPr>
      <t>Example from a fictitious PPE2 certificate):</t>
    </r>
  </si>
  <si>
    <t>ECS PPE2 N°</t>
  </si>
  <si>
    <t>Face arrière_PET (kg)</t>
  </si>
  <si>
    <t>Face arrière_PVF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</si>
</sst>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&quot;&quot;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Times New Roman"/>
      <family val="1"/>
    </font>
    <font>
      <b/>
      <u/>
      <sz val="8"/>
      <color rgb="FF000000"/>
      <name val="Times New Roman"/>
      <family val="1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Arial"/>
      <family val="2"/>
    </font>
    <font>
      <sz val="11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u/>
      <sz val="12"/>
      <color theme="4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u/>
      <sz val="8"/>
      <color rgb="FF000000"/>
      <name val="Calibri"/>
      <family val="2"/>
      <scheme val="minor"/>
    </font>
    <font>
      <b/>
      <sz val="12"/>
      <color theme="0" tint="-4.9989318521683403E-2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u/>
      <sz val="11"/>
      <color theme="4"/>
      <name val="Arial"/>
      <family val="2"/>
    </font>
    <font>
      <sz val="10"/>
      <name val="Arial"/>
      <family val="2"/>
    </font>
    <font>
      <b/>
      <u/>
      <sz val="10"/>
      <color theme="4"/>
      <name val="Arial"/>
      <family val="2"/>
    </font>
    <font>
      <b/>
      <sz val="10"/>
      <color theme="1"/>
      <name val="Arial"/>
      <family val="2"/>
    </font>
    <font>
      <sz val="11"/>
      <color theme="4"/>
      <name val="Arial"/>
      <family val="2"/>
    </font>
    <font>
      <sz val="11"/>
      <name val="Arial"/>
      <family val="2"/>
    </font>
    <font>
      <b/>
      <sz val="18"/>
      <color theme="0" tint="-4.9989318521683403E-2"/>
      <name val="Arial"/>
      <family val="2"/>
    </font>
    <font>
      <b/>
      <u/>
      <sz val="12"/>
      <color rgb="FF002060"/>
      <name val="Arial"/>
      <family val="2"/>
    </font>
    <font>
      <sz val="10"/>
      <color theme="0" tint="-0.499984740745262"/>
      <name val="Arial"/>
      <family val="2"/>
    </font>
    <font>
      <sz val="12"/>
      <name val="Arial"/>
      <family val="2"/>
    </font>
    <font>
      <b/>
      <sz val="11"/>
      <color theme="4"/>
      <name val="Arial"/>
      <family val="2"/>
    </font>
    <font>
      <b/>
      <i/>
      <sz val="10"/>
      <color theme="0" tint="-4.9989318521683403E-2"/>
      <name val="Arial"/>
      <family val="2"/>
    </font>
    <font>
      <b/>
      <sz val="8"/>
      <color theme="4"/>
      <name val="Arial"/>
      <family val="2"/>
    </font>
    <font>
      <i/>
      <sz val="8"/>
      <color theme="1"/>
      <name val="Arial"/>
      <family val="2"/>
    </font>
    <font>
      <b/>
      <i/>
      <sz val="8"/>
      <color theme="0" tint="-4.9989318521683403E-2"/>
      <name val="Arial"/>
      <family val="2"/>
    </font>
    <font>
      <b/>
      <i/>
      <sz val="9"/>
      <color theme="4"/>
      <name val="Arial"/>
      <family val="2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0" tint="-4.9989318521683403E-2"/>
      <name val="Calibri"/>
      <family val="2"/>
      <scheme val="minor"/>
    </font>
    <font>
      <b/>
      <i/>
      <sz val="8"/>
      <color theme="4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b/>
      <i/>
      <sz val="8"/>
      <color theme="0" tint="-4.9989318521683403E-2"/>
      <name val="Calibri"/>
      <family val="2"/>
      <scheme val="minor"/>
    </font>
    <font>
      <b/>
      <u/>
      <sz val="14"/>
      <color rgb="FF002060"/>
      <name val="Arial"/>
      <family val="2"/>
    </font>
    <font>
      <b/>
      <u/>
      <sz val="14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3" fillId="2" borderId="0" applyNumberFormat="0" applyBorder="0" applyAlignment="0" applyProtection="0"/>
  </cellStyleXfs>
  <cellXfs count="197">
    <xf numFmtId="0" fontId="0" fillId="0" borderId="0" xfId="0"/>
    <xf numFmtId="0" fontId="0" fillId="5" borderId="0" xfId="0" applyFill="1"/>
    <xf numFmtId="0" fontId="0" fillId="5" borderId="0" xfId="0" applyFill="1" applyAlignment="1">
      <alignment horizontal="center"/>
    </xf>
    <xf numFmtId="0" fontId="13" fillId="5" borderId="0" xfId="0" applyFont="1" applyFill="1"/>
    <xf numFmtId="0" fontId="5" fillId="5" borderId="0" xfId="0" applyFont="1" applyFill="1" applyAlignment="1">
      <alignment wrapText="1"/>
    </xf>
    <xf numFmtId="0" fontId="14" fillId="5" borderId="9" xfId="0" applyFont="1" applyFill="1" applyBorder="1" applyAlignment="1">
      <alignment horizontal="left" wrapText="1"/>
    </xf>
    <xf numFmtId="0" fontId="0" fillId="5" borderId="0" xfId="0" applyFill="1" applyAlignment="1">
      <alignment horizontal="center" vertical="center" wrapText="1"/>
    </xf>
    <xf numFmtId="2" fontId="0" fillId="5" borderId="0" xfId="0" applyNumberFormat="1" applyFill="1" applyAlignment="1">
      <alignment horizontal="center"/>
    </xf>
    <xf numFmtId="0" fontId="12" fillId="5" borderId="0" xfId="0" applyFont="1" applyFill="1"/>
    <xf numFmtId="0" fontId="0" fillId="0" borderId="0" xfId="0" applyProtection="1">
      <protection hidden="1"/>
    </xf>
    <xf numFmtId="0" fontId="19" fillId="5" borderId="0" xfId="0" applyFont="1" applyFill="1" applyAlignment="1">
      <alignment horizontal="center" vertical="center"/>
    </xf>
    <xf numFmtId="0" fontId="20" fillId="5" borderId="1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left"/>
    </xf>
    <xf numFmtId="0" fontId="20" fillId="5" borderId="0" xfId="0" applyFont="1" applyFill="1"/>
    <xf numFmtId="0" fontId="20" fillId="5" borderId="0" xfId="0" applyFont="1" applyFill="1" applyAlignment="1">
      <alignment horizontal="left"/>
    </xf>
    <xf numFmtId="0" fontId="24" fillId="5" borderId="0" xfId="0" applyFont="1" applyFill="1" applyAlignment="1">
      <alignment horizontal="left" wrapText="1"/>
    </xf>
    <xf numFmtId="0" fontId="20" fillId="5" borderId="0" xfId="0" applyFont="1" applyFill="1" applyAlignment="1">
      <alignment horizontal="center"/>
    </xf>
    <xf numFmtId="0" fontId="20" fillId="5" borderId="0" xfId="0" applyFont="1" applyFill="1" applyAlignment="1">
      <alignment horizontal="center" vertical="center" wrapText="1"/>
    </xf>
    <xf numFmtId="0" fontId="20" fillId="5" borderId="0" xfId="0" applyFont="1" applyFill="1" applyAlignment="1" applyProtection="1">
      <alignment horizontal="center" vertical="center" wrapText="1"/>
      <protection locked="0"/>
    </xf>
    <xf numFmtId="0" fontId="20" fillId="5" borderId="1" xfId="0" applyFont="1" applyFill="1" applyBorder="1"/>
    <xf numFmtId="2" fontId="25" fillId="6" borderId="1" xfId="0" applyNumberFormat="1" applyFont="1" applyFill="1" applyBorder="1" applyAlignment="1" applyProtection="1">
      <alignment horizontal="center"/>
      <protection hidden="1"/>
    </xf>
    <xf numFmtId="0" fontId="19" fillId="8" borderId="0" xfId="0" applyFont="1" applyFill="1" applyAlignment="1">
      <alignment horizontal="center" vertical="center"/>
    </xf>
    <xf numFmtId="0" fontId="9" fillId="5" borderId="0" xfId="0" applyFont="1" applyFill="1"/>
    <xf numFmtId="0" fontId="30" fillId="5" borderId="0" xfId="0" applyFont="1" applyFill="1" applyAlignment="1">
      <alignment horizontal="left"/>
    </xf>
    <xf numFmtId="2" fontId="2" fillId="10" borderId="1" xfId="0" applyNumberFormat="1" applyFont="1" applyFill="1" applyBorder="1" applyAlignment="1" applyProtection="1">
      <alignment horizontal="center"/>
      <protection locked="0"/>
    </xf>
    <xf numFmtId="0" fontId="23" fillId="10" borderId="1" xfId="0" applyFont="1" applyFill="1" applyBorder="1" applyAlignment="1" applyProtection="1">
      <alignment horizontal="left"/>
      <protection locked="0"/>
    </xf>
    <xf numFmtId="9" fontId="23" fillId="10" borderId="10" xfId="0" applyNumberFormat="1" applyFont="1" applyFill="1" applyBorder="1" applyAlignment="1" applyProtection="1">
      <alignment horizontal="left"/>
      <protection locked="0"/>
    </xf>
    <xf numFmtId="0" fontId="25" fillId="10" borderId="1" xfId="0" applyFont="1" applyFill="1" applyBorder="1" applyAlignment="1" applyProtection="1">
      <alignment horizontal="center"/>
      <protection locked="0"/>
    </xf>
    <xf numFmtId="0" fontId="15" fillId="4" borderId="2" xfId="0" applyFont="1" applyFill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vertical="center" wrapText="1"/>
      <protection hidden="1"/>
    </xf>
    <xf numFmtId="0" fontId="16" fillId="0" borderId="6" xfId="0" applyFont="1" applyBorder="1" applyAlignment="1" applyProtection="1">
      <alignment vertical="center" wrapText="1"/>
      <protection hidden="1"/>
    </xf>
    <xf numFmtId="0" fontId="15" fillId="4" borderId="3" xfId="0" applyFont="1" applyFill="1" applyBorder="1" applyAlignment="1" applyProtection="1">
      <alignment horizontal="center" vertical="center" wrapText="1"/>
      <protection hidden="1"/>
    </xf>
    <xf numFmtId="0" fontId="16" fillId="0" borderId="5" xfId="0" applyFont="1" applyBorder="1" applyAlignment="1" applyProtection="1">
      <alignment vertical="center" wrapText="1"/>
      <protection hidden="1"/>
    </xf>
    <xf numFmtId="0" fontId="17" fillId="0" borderId="5" xfId="0" applyFont="1" applyBorder="1" applyAlignment="1" applyProtection="1">
      <alignment vertical="center" wrapText="1"/>
      <protection hidden="1"/>
    </xf>
    <xf numFmtId="0" fontId="15" fillId="4" borderId="3" xfId="0" applyFont="1" applyFill="1" applyBorder="1" applyAlignment="1" applyProtection="1">
      <alignment vertical="center" wrapText="1"/>
      <protection hidden="1"/>
    </xf>
    <xf numFmtId="0" fontId="18" fillId="4" borderId="3" xfId="0" applyFont="1" applyFill="1" applyBorder="1" applyAlignment="1" applyProtection="1">
      <alignment horizontal="center" vertical="center" wrapText="1"/>
      <protection hidden="1"/>
    </xf>
    <xf numFmtId="0" fontId="8" fillId="4" borderId="2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vertical="center" wrapText="1"/>
      <protection hidden="1"/>
    </xf>
    <xf numFmtId="0" fontId="8" fillId="4" borderId="3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Border="1" applyAlignment="1" applyProtection="1">
      <alignment vertical="center" wrapText="1"/>
      <protection hidden="1"/>
    </xf>
    <xf numFmtId="2" fontId="2" fillId="10" borderId="1" xfId="0" applyNumberFormat="1" applyFont="1" applyFill="1" applyBorder="1" applyAlignment="1" applyProtection="1">
      <alignment horizontal="center"/>
      <protection hidden="1"/>
    </xf>
    <xf numFmtId="9" fontId="23" fillId="10" borderId="1" xfId="0" applyNumberFormat="1" applyFont="1" applyFill="1" applyBorder="1" applyAlignment="1" applyProtection="1">
      <alignment horizontal="left" vertical="center" wrapText="1"/>
      <protection hidden="1"/>
    </xf>
    <xf numFmtId="0" fontId="23" fillId="10" borderId="1" xfId="0" applyFont="1" applyFill="1" applyBorder="1" applyAlignment="1" applyProtection="1">
      <alignment horizontal="left"/>
      <protection hidden="1"/>
    </xf>
    <xf numFmtId="9" fontId="23" fillId="10" borderId="10" xfId="0" applyNumberFormat="1" applyFont="1" applyFill="1" applyBorder="1" applyAlignment="1" applyProtection="1">
      <alignment horizontal="left"/>
      <protection hidden="1"/>
    </xf>
    <xf numFmtId="9" fontId="20" fillId="7" borderId="0" xfId="0" applyNumberFormat="1" applyFont="1" applyFill="1" applyAlignment="1" applyProtection="1">
      <alignment horizontal="left"/>
      <protection hidden="1"/>
    </xf>
    <xf numFmtId="9" fontId="23" fillId="10" borderId="1" xfId="0" applyNumberFormat="1" applyFont="1" applyFill="1" applyBorder="1" applyAlignment="1" applyProtection="1">
      <alignment horizontal="left"/>
      <protection hidden="1"/>
    </xf>
    <xf numFmtId="0" fontId="25" fillId="10" borderId="1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9" fontId="0" fillId="5" borderId="0" xfId="0" applyNumberFormat="1" applyFill="1"/>
    <xf numFmtId="9" fontId="20" fillId="9" borderId="0" xfId="0" applyNumberFormat="1" applyFont="1" applyFill="1" applyAlignment="1" applyProtection="1">
      <alignment horizontal="left"/>
      <protection hidden="1"/>
    </xf>
    <xf numFmtId="9" fontId="23" fillId="9" borderId="1" xfId="0" applyNumberFormat="1" applyFont="1" applyFill="1" applyBorder="1" applyAlignment="1" applyProtection="1">
      <alignment horizontal="left"/>
      <protection hidden="1"/>
    </xf>
    <xf numFmtId="0" fontId="25" fillId="5" borderId="1" xfId="0" applyFont="1" applyFill="1" applyBorder="1" applyAlignment="1">
      <alignment wrapText="1"/>
    </xf>
    <xf numFmtId="0" fontId="33" fillId="8" borderId="0" xfId="0" applyFont="1" applyFill="1" applyAlignment="1">
      <alignment horizontal="center" vertical="center"/>
    </xf>
    <xf numFmtId="0" fontId="40" fillId="5" borderId="0" xfId="0" applyFont="1" applyFill="1" applyAlignment="1">
      <alignment horizontal="center" vertical="center"/>
    </xf>
    <xf numFmtId="0" fontId="33" fillId="5" borderId="0" xfId="0" applyFont="1" applyFill="1" applyAlignment="1">
      <alignment horizontal="center" vertical="center"/>
    </xf>
    <xf numFmtId="165" fontId="49" fillId="5" borderId="0" xfId="0" applyNumberFormat="1" applyFont="1" applyFill="1" applyAlignment="1" applyProtection="1">
      <alignment wrapText="1"/>
      <protection hidden="1"/>
    </xf>
    <xf numFmtId="165" fontId="47" fillId="5" borderId="0" xfId="0" applyNumberFormat="1" applyFont="1" applyFill="1" applyProtection="1">
      <protection hidden="1"/>
    </xf>
    <xf numFmtId="165" fontId="50" fillId="5" borderId="0" xfId="0" applyNumberFormat="1" applyFont="1" applyFill="1" applyProtection="1">
      <protection hidden="1"/>
    </xf>
    <xf numFmtId="165" fontId="47" fillId="5" borderId="0" xfId="0" applyNumberFormat="1" applyFont="1" applyFill="1" applyAlignment="1" applyProtection="1">
      <alignment horizontal="center"/>
      <protection hidden="1"/>
    </xf>
    <xf numFmtId="165" fontId="47" fillId="5" borderId="0" xfId="0" applyNumberFormat="1" applyFont="1" applyFill="1" applyAlignment="1" applyProtection="1">
      <alignment horizontal="center" wrapText="1"/>
      <protection hidden="1"/>
    </xf>
    <xf numFmtId="165" fontId="47" fillId="5" borderId="0" xfId="0" applyNumberFormat="1" applyFont="1" applyFill="1" applyAlignment="1" applyProtection="1">
      <alignment horizontal="left" vertical="center" wrapText="1"/>
      <protection hidden="1"/>
    </xf>
    <xf numFmtId="165" fontId="50" fillId="5" borderId="0" xfId="0" applyNumberFormat="1" applyFont="1" applyFill="1" applyAlignment="1" applyProtection="1">
      <alignment horizontal="center"/>
      <protection hidden="1"/>
    </xf>
    <xf numFmtId="165" fontId="47" fillId="5" borderId="0" xfId="0" applyNumberFormat="1" applyFont="1" applyFill="1" applyAlignment="1" applyProtection="1">
      <alignment horizontal="left"/>
      <protection hidden="1"/>
    </xf>
    <xf numFmtId="165" fontId="51" fillId="5" borderId="0" xfId="0" applyNumberFormat="1" applyFont="1" applyFill="1" applyAlignment="1" applyProtection="1">
      <alignment horizontal="center" vertical="center"/>
      <protection hidden="1"/>
    </xf>
    <xf numFmtId="165" fontId="51" fillId="5" borderId="0" xfId="0" applyNumberFormat="1" applyFont="1" applyFill="1" applyAlignment="1" applyProtection="1">
      <alignment horizontal="left" vertical="center"/>
      <protection hidden="1"/>
    </xf>
    <xf numFmtId="0" fontId="19" fillId="8" borderId="0" xfId="0" applyFont="1" applyFill="1" applyAlignment="1" applyProtection="1">
      <alignment horizontal="center" vertical="center"/>
      <protection hidden="1"/>
    </xf>
    <xf numFmtId="0" fontId="28" fillId="5" borderId="0" xfId="0" applyFont="1" applyFill="1" applyAlignment="1" applyProtection="1">
      <alignment horizontal="center" vertical="center"/>
      <protection hidden="1"/>
    </xf>
    <xf numFmtId="0" fontId="19" fillId="5" borderId="0" xfId="0" applyFont="1" applyFill="1" applyAlignment="1" applyProtection="1">
      <alignment horizontal="center" vertical="center"/>
      <protection hidden="1"/>
    </xf>
    <xf numFmtId="0" fontId="31" fillId="10" borderId="0" xfId="0" applyFont="1" applyFill="1" applyAlignment="1" applyProtection="1">
      <alignment horizontal="left" vertical="center"/>
      <protection hidden="1"/>
    </xf>
    <xf numFmtId="0" fontId="37" fillId="5" borderId="0" xfId="0" applyFont="1" applyFill="1" applyAlignment="1" applyProtection="1">
      <alignment horizontal="left" vertical="center"/>
      <protection hidden="1"/>
    </xf>
    <xf numFmtId="0" fontId="32" fillId="5" borderId="0" xfId="0" applyFont="1" applyFill="1" applyAlignment="1" applyProtection="1">
      <alignment horizontal="left" vertical="center"/>
      <protection hidden="1"/>
    </xf>
    <xf numFmtId="0" fontId="31" fillId="5" borderId="0" xfId="0" applyFont="1" applyFill="1" applyAlignment="1" applyProtection="1">
      <alignment horizontal="left" vertical="center"/>
      <protection hidden="1"/>
    </xf>
    <xf numFmtId="0" fontId="45" fillId="5" borderId="0" xfId="0" applyFont="1" applyFill="1" applyAlignment="1" applyProtection="1">
      <alignment vertical="center"/>
      <protection hidden="1"/>
    </xf>
    <xf numFmtId="0" fontId="19" fillId="10" borderId="0" xfId="0" applyFont="1" applyFill="1" applyAlignment="1" applyProtection="1">
      <alignment horizontal="center" vertical="center"/>
      <protection hidden="1"/>
    </xf>
    <xf numFmtId="0" fontId="20" fillId="5" borderId="0" xfId="0" applyFont="1" applyFill="1" applyAlignment="1" applyProtection="1">
      <alignment vertical="center"/>
      <protection hidden="1"/>
    </xf>
    <xf numFmtId="0" fontId="29" fillId="5" borderId="0" xfId="0" applyFont="1" applyFill="1" applyAlignment="1" applyProtection="1">
      <alignment vertical="center"/>
      <protection hidden="1"/>
    </xf>
    <xf numFmtId="0" fontId="0" fillId="0" borderId="0" xfId="0" applyAlignment="1" applyProtection="1">
      <protection hidden="1"/>
    </xf>
    <xf numFmtId="0" fontId="38" fillId="5" borderId="0" xfId="0" applyFont="1" applyFill="1" applyProtection="1"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13" fillId="9" borderId="0" xfId="0" applyFont="1" applyFill="1" applyProtection="1">
      <protection hidden="1"/>
    </xf>
    <xf numFmtId="0" fontId="20" fillId="5" borderId="0" xfId="0" applyFont="1" applyFill="1" applyProtection="1">
      <protection hidden="1"/>
    </xf>
    <xf numFmtId="0" fontId="0" fillId="5" borderId="0" xfId="0" applyFill="1" applyAlignment="1" applyProtection="1">
      <alignment horizontal="center"/>
      <protection hidden="1"/>
    </xf>
    <xf numFmtId="0" fontId="39" fillId="0" borderId="0" xfId="0" applyFont="1" applyAlignment="1" applyProtection="1">
      <alignment horizontal="left" vertical="center"/>
      <protection hidden="1"/>
    </xf>
    <xf numFmtId="0" fontId="13" fillId="5" borderId="0" xfId="0" applyFont="1" applyFill="1" applyProtection="1">
      <protection hidden="1"/>
    </xf>
    <xf numFmtId="0" fontId="21" fillId="5" borderId="0" xfId="0" applyFont="1" applyFill="1" applyProtection="1">
      <protection hidden="1"/>
    </xf>
    <xf numFmtId="0" fontId="5" fillId="5" borderId="0" xfId="0" applyFont="1" applyFill="1" applyAlignment="1" applyProtection="1">
      <alignment wrapText="1"/>
      <protection hidden="1"/>
    </xf>
    <xf numFmtId="0" fontId="14" fillId="5" borderId="9" xfId="0" applyFont="1" applyFill="1" applyBorder="1" applyAlignment="1" applyProtection="1">
      <alignment horizontal="left" wrapText="1"/>
      <protection hidden="1"/>
    </xf>
    <xf numFmtId="0" fontId="20" fillId="5" borderId="1" xfId="0" applyFont="1" applyFill="1" applyBorder="1" applyAlignment="1" applyProtection="1">
      <alignment horizontal="left" vertical="center" wrapText="1"/>
      <protection hidden="1"/>
    </xf>
    <xf numFmtId="0" fontId="0" fillId="5" borderId="0" xfId="0" applyFill="1" applyAlignment="1" applyProtection="1">
      <alignment horizontal="center" vertical="center" wrapText="1"/>
      <protection hidden="1"/>
    </xf>
    <xf numFmtId="0" fontId="20" fillId="5" borderId="0" xfId="0" applyFont="1" applyFill="1" applyAlignment="1" applyProtection="1">
      <alignment horizontal="left"/>
      <protection hidden="1"/>
    </xf>
    <xf numFmtId="0" fontId="20" fillId="5" borderId="1" xfId="0" applyFont="1" applyFill="1" applyBorder="1" applyAlignment="1" applyProtection="1">
      <alignment horizontal="left"/>
      <protection hidden="1"/>
    </xf>
    <xf numFmtId="0" fontId="30" fillId="5" borderId="0" xfId="0" applyFont="1" applyFill="1" applyAlignment="1" applyProtection="1">
      <alignment horizontal="left"/>
      <protection hidden="1"/>
    </xf>
    <xf numFmtId="2" fontId="0" fillId="5" borderId="0" xfId="0" applyNumberFormat="1" applyFill="1" applyAlignment="1" applyProtection="1">
      <alignment horizontal="center"/>
      <protection hidden="1"/>
    </xf>
    <xf numFmtId="0" fontId="20" fillId="5" borderId="0" xfId="0" applyFont="1" applyFill="1" applyAlignment="1" applyProtection="1">
      <alignment horizontal="center"/>
      <protection hidden="1"/>
    </xf>
    <xf numFmtId="0" fontId="20" fillId="5" borderId="0" xfId="0" applyFont="1" applyFill="1" applyAlignment="1" applyProtection="1">
      <alignment horizontal="center" vertical="center" wrapText="1"/>
      <protection hidden="1"/>
    </xf>
    <xf numFmtId="0" fontId="20" fillId="5" borderId="1" xfId="0" applyFont="1" applyFill="1" applyBorder="1" applyProtection="1">
      <protection hidden="1"/>
    </xf>
    <xf numFmtId="0" fontId="12" fillId="5" borderId="0" xfId="0" applyFont="1" applyFill="1" applyProtection="1">
      <protection hidden="1"/>
    </xf>
    <xf numFmtId="0" fontId="25" fillId="5" borderId="1" xfId="0" applyFont="1" applyFill="1" applyBorder="1" applyAlignment="1" applyProtection="1">
      <alignment vertical="center" wrapText="1"/>
      <protection hidden="1"/>
    </xf>
    <xf numFmtId="0" fontId="1" fillId="5" borderId="0" xfId="0" applyFont="1" applyFill="1" applyProtection="1">
      <protection hidden="1"/>
    </xf>
    <xf numFmtId="0" fontId="24" fillId="5" borderId="0" xfId="0" applyFont="1" applyFill="1" applyAlignment="1" applyProtection="1">
      <alignment horizontal="left" wrapText="1"/>
      <protection hidden="1"/>
    </xf>
    <xf numFmtId="0" fontId="26" fillId="5" borderId="0" xfId="0" applyFont="1" applyFill="1" applyProtection="1">
      <protection hidden="1"/>
    </xf>
    <xf numFmtId="0" fontId="27" fillId="5" borderId="0" xfId="0" applyFont="1" applyFill="1" applyProtection="1">
      <protection hidden="1"/>
    </xf>
    <xf numFmtId="0" fontId="38" fillId="5" borderId="0" xfId="0" applyFont="1" applyFill="1" applyAlignment="1" applyProtection="1">
      <alignment horizontal="left" vertical="center"/>
      <protection hidden="1"/>
    </xf>
    <xf numFmtId="9" fontId="23" fillId="9" borderId="1" xfId="0" applyNumberFormat="1" applyFont="1" applyFill="1" applyBorder="1" applyAlignment="1" applyProtection="1">
      <alignment horizontal="left" vertical="center" wrapText="1"/>
      <protection hidden="1"/>
    </xf>
    <xf numFmtId="0" fontId="23" fillId="9" borderId="1" xfId="0" applyFont="1" applyFill="1" applyBorder="1" applyAlignment="1" applyProtection="1">
      <alignment horizontal="left"/>
      <protection hidden="1"/>
    </xf>
    <xf numFmtId="164" fontId="25" fillId="6" borderId="1" xfId="0" applyNumberFormat="1" applyFont="1" applyFill="1" applyBorder="1" applyAlignment="1" applyProtection="1">
      <alignment horizontal="center" vertical="center"/>
      <protection hidden="1"/>
    </xf>
    <xf numFmtId="164" fontId="20" fillId="6" borderId="1" xfId="0" applyNumberFormat="1" applyFont="1" applyFill="1" applyBorder="1" applyAlignment="1" applyProtection="1">
      <alignment horizontal="center"/>
      <protection hidden="1"/>
    </xf>
    <xf numFmtId="164" fontId="11" fillId="6" borderId="1" xfId="0" applyNumberFormat="1" applyFont="1" applyFill="1" applyBorder="1" applyAlignment="1" applyProtection="1">
      <alignment horizontal="center" vertical="center"/>
      <protection hidden="1"/>
    </xf>
    <xf numFmtId="1" fontId="25" fillId="7" borderId="1" xfId="0" applyNumberFormat="1" applyFont="1" applyFill="1" applyBorder="1" applyAlignment="1" applyProtection="1">
      <alignment horizontal="center"/>
      <protection hidden="1"/>
    </xf>
    <xf numFmtId="0" fontId="0" fillId="5" borderId="0" xfId="0" applyFill="1" applyBorder="1"/>
    <xf numFmtId="0" fontId="0" fillId="5" borderId="0" xfId="0" applyFill="1" applyBorder="1" applyAlignment="1">
      <alignment horizontal="center"/>
    </xf>
    <xf numFmtId="0" fontId="5" fillId="5" borderId="0" xfId="0" applyFont="1" applyFill="1" applyBorder="1" applyAlignment="1">
      <alignment wrapText="1"/>
    </xf>
    <xf numFmtId="0" fontId="6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 wrapText="1"/>
    </xf>
    <xf numFmtId="0" fontId="9" fillId="5" borderId="0" xfId="0" applyFont="1" applyFill="1" applyBorder="1" applyAlignment="1" applyProtection="1">
      <alignment horizontal="center"/>
      <protection locked="0"/>
    </xf>
    <xf numFmtId="9" fontId="9" fillId="5" borderId="0" xfId="0" applyNumberFormat="1" applyFont="1" applyFill="1" applyBorder="1" applyAlignment="1">
      <alignment horizontal="center" vertical="center" wrapText="1"/>
    </xf>
    <xf numFmtId="164" fontId="9" fillId="5" borderId="0" xfId="0" applyNumberFormat="1" applyFont="1" applyFill="1" applyBorder="1" applyAlignment="1">
      <alignment horizontal="center" vertical="center" wrapText="1"/>
    </xf>
    <xf numFmtId="2" fontId="9" fillId="5" borderId="0" xfId="0" applyNumberFormat="1" applyFont="1" applyFill="1" applyBorder="1" applyAlignment="1">
      <alignment horizontal="center"/>
    </xf>
    <xf numFmtId="2" fontId="0" fillId="5" borderId="0" xfId="0" applyNumberFormat="1" applyFill="1" applyBorder="1"/>
    <xf numFmtId="9" fontId="9" fillId="5" borderId="0" xfId="0" applyNumberFormat="1" applyFont="1" applyFill="1" applyBorder="1" applyAlignment="1">
      <alignment horizontal="center"/>
    </xf>
    <xf numFmtId="1" fontId="0" fillId="5" borderId="0" xfId="0" applyNumberForma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2" fontId="4" fillId="5" borderId="0" xfId="0" applyNumberFormat="1" applyFont="1" applyFill="1" applyBorder="1" applyAlignment="1">
      <alignment horizontal="center"/>
    </xf>
    <xf numFmtId="0" fontId="0" fillId="5" borderId="0" xfId="0" applyFill="1" applyBorder="1" applyProtection="1">
      <protection hidden="1"/>
    </xf>
    <xf numFmtId="0" fontId="0" fillId="5" borderId="0" xfId="0" applyFill="1" applyBorder="1" applyAlignment="1" applyProtection="1">
      <alignment horizontal="center"/>
      <protection hidden="1"/>
    </xf>
    <xf numFmtId="0" fontId="5" fillId="5" borderId="0" xfId="0" applyFont="1" applyFill="1" applyBorder="1" applyAlignment="1" applyProtection="1">
      <alignment wrapText="1"/>
      <protection hidden="1"/>
    </xf>
    <xf numFmtId="0" fontId="6" fillId="5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 wrapText="1"/>
      <protection hidden="1"/>
    </xf>
    <xf numFmtId="0" fontId="9" fillId="5" borderId="0" xfId="0" applyFont="1" applyFill="1" applyBorder="1" applyAlignment="1" applyProtection="1">
      <alignment horizontal="center"/>
      <protection hidden="1"/>
    </xf>
    <xf numFmtId="9" fontId="9" fillId="5" borderId="0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0" xfId="0" applyNumberFormat="1" applyFont="1" applyFill="1" applyBorder="1" applyAlignment="1" applyProtection="1">
      <alignment horizontal="center" vertical="center" wrapText="1"/>
      <protection hidden="1"/>
    </xf>
    <xf numFmtId="2" fontId="9" fillId="5" borderId="0" xfId="0" applyNumberFormat="1" applyFont="1" applyFill="1" applyBorder="1" applyAlignment="1" applyProtection="1">
      <alignment horizontal="center"/>
      <protection hidden="1"/>
    </xf>
    <xf numFmtId="2" fontId="0" fillId="5" borderId="0" xfId="0" applyNumberFormat="1" applyFill="1" applyBorder="1" applyProtection="1">
      <protection hidden="1"/>
    </xf>
    <xf numFmtId="9" fontId="9" fillId="5" borderId="0" xfId="0" applyNumberFormat="1" applyFont="1" applyFill="1" applyBorder="1" applyAlignment="1" applyProtection="1">
      <alignment horizontal="center"/>
      <protection hidden="1"/>
    </xf>
    <xf numFmtId="1" fontId="0" fillId="5" borderId="0" xfId="0" applyNumberFormat="1" applyFill="1" applyBorder="1" applyAlignment="1" applyProtection="1">
      <alignment horizontal="center"/>
      <protection hidden="1"/>
    </xf>
    <xf numFmtId="0" fontId="4" fillId="5" borderId="0" xfId="0" applyFont="1" applyFill="1" applyBorder="1" applyAlignment="1" applyProtection="1">
      <alignment horizontal="center"/>
      <protection hidden="1"/>
    </xf>
    <xf numFmtId="2" fontId="4" fillId="5" borderId="0" xfId="0" applyNumberFormat="1" applyFont="1" applyFill="1" applyBorder="1" applyAlignment="1" applyProtection="1">
      <alignment horizontal="center"/>
      <protection hidden="1"/>
    </xf>
    <xf numFmtId="0" fontId="19" fillId="5" borderId="0" xfId="0" applyFont="1" applyFill="1" applyAlignment="1" applyProtection="1">
      <alignment horizontal="center" vertical="center"/>
      <protection hidden="1"/>
    </xf>
    <xf numFmtId="0" fontId="0" fillId="5" borderId="0" xfId="0" applyFill="1" applyAlignment="1" applyProtection="1">
      <alignment horizontal="center"/>
      <protection hidden="1"/>
    </xf>
    <xf numFmtId="165" fontId="48" fillId="5" borderId="0" xfId="0" applyNumberFormat="1" applyFont="1" applyFill="1" applyAlignment="1" applyProtection="1">
      <alignment horizontal="left" wrapText="1"/>
      <protection hidden="1"/>
    </xf>
    <xf numFmtId="165" fontId="47" fillId="5" borderId="0" xfId="0" applyNumberFormat="1" applyFont="1" applyFill="1" applyAlignment="1" applyProtection="1">
      <alignment horizontal="left" vertical="center"/>
      <protection hidden="1"/>
    </xf>
    <xf numFmtId="165" fontId="47" fillId="5" borderId="0" xfId="0" applyNumberFormat="1" applyFont="1" applyFill="1" applyAlignment="1" applyProtection="1">
      <alignment horizontal="center" vertical="center" wrapText="1"/>
      <protection hidden="1"/>
    </xf>
    <xf numFmtId="0" fontId="19" fillId="8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20" fillId="5" borderId="8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 wrapText="1"/>
    </xf>
    <xf numFmtId="0" fontId="22" fillId="5" borderId="0" xfId="0" applyFont="1" applyFill="1" applyAlignment="1">
      <alignment horizontal="left"/>
    </xf>
    <xf numFmtId="0" fontId="24" fillId="5" borderId="0" xfId="0" applyFont="1" applyFill="1" applyAlignment="1">
      <alignment horizontal="left" wrapText="1"/>
    </xf>
    <xf numFmtId="0" fontId="22" fillId="5" borderId="0" xfId="0" applyFont="1" applyFill="1" applyAlignment="1">
      <alignment horizontal="left" wrapText="1"/>
    </xf>
    <xf numFmtId="0" fontId="31" fillId="10" borderId="0" xfId="0" applyFont="1" applyFill="1" applyAlignment="1" applyProtection="1">
      <alignment horizontal="center" vertical="center"/>
      <protection locked="0"/>
    </xf>
    <xf numFmtId="0" fontId="40" fillId="8" borderId="0" xfId="0" applyFont="1" applyFill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43" fillId="11" borderId="0" xfId="0" applyFont="1" applyFill="1" applyAlignment="1">
      <alignment horizontal="center" vertical="center" wrapText="1"/>
    </xf>
    <xf numFmtId="0" fontId="43" fillId="11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 applyProtection="1">
      <alignment horizontal="center"/>
      <protection hidden="1"/>
    </xf>
    <xf numFmtId="0" fontId="20" fillId="5" borderId="8" xfId="0" applyFont="1" applyFill="1" applyBorder="1" applyAlignment="1" applyProtection="1">
      <alignment horizontal="left" vertical="center"/>
      <protection hidden="1"/>
    </xf>
    <xf numFmtId="0" fontId="20" fillId="5" borderId="7" xfId="0" applyFont="1" applyFill="1" applyBorder="1" applyAlignment="1" applyProtection="1">
      <alignment horizontal="left" vertical="center"/>
      <protection hidden="1"/>
    </xf>
    <xf numFmtId="0" fontId="31" fillId="10" borderId="0" xfId="0" applyFont="1" applyFill="1" applyAlignment="1" applyProtection="1">
      <alignment horizontal="center" vertical="center"/>
      <protection hidden="1"/>
    </xf>
    <xf numFmtId="0" fontId="32" fillId="5" borderId="0" xfId="0" applyFont="1" applyFill="1" applyAlignment="1" applyProtection="1">
      <alignment horizontal="left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28" fillId="8" borderId="0" xfId="0" applyFont="1" applyFill="1" applyAlignment="1" applyProtection="1">
      <alignment horizontal="center" vertical="center"/>
      <protection hidden="1"/>
    </xf>
    <xf numFmtId="0" fontId="20" fillId="5" borderId="1" xfId="0" applyFont="1" applyFill="1" applyBorder="1" applyAlignment="1" applyProtection="1">
      <alignment horizontal="center"/>
      <protection hidden="1"/>
    </xf>
    <xf numFmtId="0" fontId="11" fillId="5" borderId="1" xfId="0" applyFont="1" applyFill="1" applyBorder="1" applyAlignment="1" applyProtection="1">
      <alignment horizontal="center" wrapText="1"/>
      <protection hidden="1"/>
    </xf>
    <xf numFmtId="0" fontId="19" fillId="5" borderId="0" xfId="0" applyFont="1" applyFill="1" applyAlignment="1" applyProtection="1">
      <alignment horizontal="center" vertical="center"/>
      <protection hidden="1"/>
    </xf>
    <xf numFmtId="0" fontId="33" fillId="8" borderId="0" xfId="0" applyFont="1" applyFill="1" applyAlignment="1" applyProtection="1">
      <alignment horizontal="center" vertical="center"/>
      <protection hidden="1"/>
    </xf>
    <xf numFmtId="0" fontId="22" fillId="5" borderId="0" xfId="0" applyFont="1" applyFill="1" applyAlignment="1" applyProtection="1">
      <alignment horizontal="left" wrapText="1"/>
      <protection hidden="1"/>
    </xf>
    <xf numFmtId="0" fontId="25" fillId="5" borderId="1" xfId="0" applyFont="1" applyFill="1" applyBorder="1" applyAlignment="1" applyProtection="1">
      <alignment horizontal="center"/>
      <protection hidden="1"/>
    </xf>
    <xf numFmtId="0" fontId="20" fillId="5" borderId="1" xfId="0" applyFont="1" applyFill="1" applyBorder="1" applyAlignment="1" applyProtection="1">
      <alignment horizontal="center" vertical="center"/>
      <protection hidden="1"/>
    </xf>
    <xf numFmtId="0" fontId="22" fillId="5" borderId="0" xfId="0" applyFont="1" applyFill="1" applyAlignment="1" applyProtection="1">
      <alignment horizontal="left"/>
      <protection hidden="1"/>
    </xf>
    <xf numFmtId="165" fontId="48" fillId="5" borderId="0" xfId="0" applyNumberFormat="1" applyFont="1" applyFill="1" applyAlignment="1" applyProtection="1">
      <alignment horizontal="left" wrapText="1"/>
      <protection hidden="1"/>
    </xf>
    <xf numFmtId="165" fontId="49" fillId="5" borderId="0" xfId="0" applyNumberFormat="1" applyFont="1" applyFill="1" applyAlignment="1" applyProtection="1">
      <alignment horizontal="center" wrapText="1"/>
      <protection hidden="1"/>
    </xf>
    <xf numFmtId="165" fontId="47" fillId="5" borderId="0" xfId="0" applyNumberFormat="1" applyFont="1" applyFill="1" applyAlignment="1" applyProtection="1">
      <alignment horizontal="left" vertical="center"/>
      <protection hidden="1"/>
    </xf>
    <xf numFmtId="165" fontId="47" fillId="5" borderId="0" xfId="0" applyNumberFormat="1" applyFont="1" applyFill="1" applyAlignment="1" applyProtection="1">
      <alignment horizontal="center" vertical="center" wrapText="1"/>
      <protection hidden="1"/>
    </xf>
    <xf numFmtId="165" fontId="9" fillId="5" borderId="0" xfId="0" applyNumberFormat="1" applyFont="1" applyFill="1" applyProtection="1">
      <protection hidden="1"/>
    </xf>
    <xf numFmtId="0" fontId="9" fillId="0" borderId="0" xfId="0" applyFont="1" applyProtection="1">
      <protection hidden="1"/>
    </xf>
    <xf numFmtId="0" fontId="9" fillId="6" borderId="0" xfId="0" applyFont="1" applyFill="1" applyProtection="1">
      <protection hidden="1"/>
    </xf>
    <xf numFmtId="0" fontId="20" fillId="5" borderId="8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48" fillId="5" borderId="0" xfId="0" applyNumberFormat="1" applyFont="1" applyFill="1" applyAlignment="1" applyProtection="1">
      <alignment horizontal="left" wrapText="1"/>
      <protection hidden="1"/>
    </xf>
    <xf numFmtId="0" fontId="49" fillId="5" borderId="0" xfId="0" applyNumberFormat="1" applyFont="1" applyFill="1" applyAlignment="1" applyProtection="1">
      <alignment wrapText="1"/>
      <protection hidden="1"/>
    </xf>
    <xf numFmtId="0" fontId="50" fillId="5" borderId="0" xfId="0" applyNumberFormat="1" applyFont="1" applyFill="1" applyAlignment="1" applyProtection="1">
      <alignment horizontal="center" vertical="center" wrapText="1"/>
      <protection hidden="1"/>
    </xf>
    <xf numFmtId="0" fontId="50" fillId="5" borderId="0" xfId="0" applyNumberFormat="1" applyFont="1" applyFill="1" applyAlignment="1" applyProtection="1">
      <alignment horizontal="center"/>
      <protection hidden="1"/>
    </xf>
    <xf numFmtId="0" fontId="47" fillId="5" borderId="0" xfId="0" applyNumberFormat="1" applyFont="1" applyFill="1" applyProtection="1">
      <protection hidden="1"/>
    </xf>
    <xf numFmtId="0" fontId="47" fillId="5" borderId="0" xfId="0" applyNumberFormat="1" applyFont="1" applyFill="1" applyAlignment="1" applyProtection="1">
      <alignment horizontal="center" vertical="center" wrapText="1"/>
      <protection hidden="1"/>
    </xf>
    <xf numFmtId="0" fontId="47" fillId="5" borderId="0" xfId="0" applyNumberFormat="1" applyFont="1" applyFill="1" applyAlignment="1" applyProtection="1">
      <alignment horizontal="center"/>
      <protection hidden="1"/>
    </xf>
    <xf numFmtId="0" fontId="32" fillId="5" borderId="0" xfId="0" applyFont="1" applyFill="1" applyAlignment="1" applyProtection="1">
      <alignment horizontal="left"/>
      <protection hidden="1"/>
    </xf>
    <xf numFmtId="0" fontId="31" fillId="10" borderId="0" xfId="0" applyFont="1" applyFill="1" applyAlignment="1" applyProtection="1">
      <alignment horizontal="left" vertical="center"/>
      <protection hidden="1"/>
    </xf>
    <xf numFmtId="0" fontId="41" fillId="5" borderId="0" xfId="0" applyFont="1" applyFill="1" applyAlignment="1" applyProtection="1">
      <alignment horizontal="left" vertical="center"/>
      <protection hidden="1"/>
    </xf>
    <xf numFmtId="0" fontId="32" fillId="5" borderId="0" xfId="0" applyFont="1" applyFill="1" applyAlignment="1" applyProtection="1">
      <alignment horizontal="left"/>
      <protection hidden="1"/>
    </xf>
    <xf numFmtId="0" fontId="35" fillId="5" borderId="0" xfId="0" applyFont="1" applyFill="1" applyAlignment="1" applyProtection="1">
      <alignment vertical="center"/>
      <protection hidden="1"/>
    </xf>
    <xf numFmtId="0" fontId="36" fillId="5" borderId="0" xfId="0" applyFont="1" applyFill="1" applyAlignment="1" applyProtection="1">
      <alignment horizontal="center" vertical="center"/>
      <protection hidden="1"/>
    </xf>
    <xf numFmtId="0" fontId="19" fillId="10" borderId="0" xfId="0" applyFont="1" applyFill="1" applyAlignment="1" applyProtection="1">
      <alignment horizontal="center" vertical="center"/>
      <protection locked="0"/>
    </xf>
  </cellXfs>
  <cellStyles count="3">
    <cellStyle name="20 % - Accent1 2" xfId="2"/>
    <cellStyle name="40 % - Accent1 2" xfId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368176</xdr:colOff>
      <xdr:row>7</xdr:row>
      <xdr:rowOff>129808</xdr:rowOff>
    </xdr:from>
    <xdr:to>
      <xdr:col>6</xdr:col>
      <xdr:colOff>760786</xdr:colOff>
      <xdr:row>7</xdr:row>
      <xdr:rowOff>950626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0272" y="1509532"/>
          <a:ext cx="2192554" cy="8208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83</xdr:colOff>
      <xdr:row>12</xdr:row>
      <xdr:rowOff>91335</xdr:rowOff>
    </xdr:from>
    <xdr:to>
      <xdr:col>23</xdr:col>
      <xdr:colOff>258343</xdr:colOff>
      <xdr:row>30</xdr:row>
      <xdr:rowOff>85882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4A4824C-F5E0-3458-1927-3D3D6E3AF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9672" y="3040171"/>
          <a:ext cx="8869904" cy="3504444"/>
        </a:xfrm>
        <a:prstGeom prst="rect">
          <a:avLst/>
        </a:prstGeom>
      </xdr:spPr>
    </xdr:pic>
    <xdr:clientData/>
  </xdr:twoCellAnchor>
  <xdr:twoCellAnchor editAs="oneCell">
    <xdr:from>
      <xdr:col>10</xdr:col>
      <xdr:colOff>709547</xdr:colOff>
      <xdr:row>30</xdr:row>
      <xdr:rowOff>139959</xdr:rowOff>
    </xdr:from>
    <xdr:to>
      <xdr:col>18</xdr:col>
      <xdr:colOff>593084</xdr:colOff>
      <xdr:row>35</xdr:row>
      <xdr:rowOff>378390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2AE8080-73AD-8AB4-9B0D-2BD56190F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26088" y="6598692"/>
          <a:ext cx="5715969" cy="1138739"/>
        </a:xfrm>
        <a:prstGeom prst="rect">
          <a:avLst/>
        </a:prstGeom>
      </xdr:spPr>
    </xdr:pic>
    <xdr:clientData/>
  </xdr:twoCellAnchor>
  <xdr:twoCellAnchor editAs="oneCell">
    <xdr:from>
      <xdr:col>4</xdr:col>
      <xdr:colOff>177800</xdr:colOff>
      <xdr:row>4</xdr:row>
      <xdr:rowOff>12700</xdr:rowOff>
    </xdr:from>
    <xdr:to>
      <xdr:col>6</xdr:col>
      <xdr:colOff>41275</xdr:colOff>
      <xdr:row>5</xdr:row>
      <xdr:rowOff>259497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00" y="590550"/>
          <a:ext cx="2139949" cy="7103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cas.weiss\Documents\2024%20-%20DGEC%20-%20Consultation%20nouvelle%20m&#233;thode%20CO2\15%20VSMS%20CRE3%20-%20Norsun+DMEGC\VSMS%20CRE3\160225-ECS-AOS%20et%20CRE-Mono%2060c%20et%2072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 2 CEDij"/>
      <sheetName val="Mono 60c-72c ECS"/>
    </sheetNames>
    <sheetDataSet>
      <sheetData sheetId="0">
        <row r="1">
          <cell r="A1" t="str">
            <v>Process step / Material</v>
          </cell>
          <cell r="B1" t="str">
            <v>polySi, Siemens process</v>
          </cell>
          <cell r="C1" t="str">
            <v>ingot processing, mono</v>
          </cell>
          <cell r="D1" t="str">
            <v>ingot processing, multi</v>
          </cell>
          <cell r="E1" t="str">
            <v>wafers processing, mono, 156 mm x 156 mm</v>
          </cell>
          <cell r="F1" t="str">
            <v>wafers processing, multi, 156 mm x 156 mm</v>
          </cell>
          <cell r="G1" t="str">
            <v>cell processing, mono, 156 mm x 156 mm</v>
          </cell>
          <cell r="H1" t="str">
            <v>cells processing, multi, 156 mm x 156 mm</v>
          </cell>
          <cell r="I1" t="str">
            <v>glass</v>
          </cell>
          <cell r="J1" t="str">
            <v xml:space="preserve">glass tempering </v>
          </cell>
          <cell r="K1" t="str">
            <v>EVA foil</v>
          </cell>
          <cell r="L1" t="str">
            <v>PET granulate</v>
          </cell>
          <cell r="M1" t="str">
            <v>PVF film</v>
          </cell>
          <cell r="N1" t="str">
            <v>modules processing mono or multi</v>
          </cell>
          <cell r="O1" t="str">
            <v>modules processing a-Si</v>
          </cell>
          <cell r="P1" t="str">
            <v>modules processing a-Si/µc-Si</v>
          </cell>
          <cell r="Q1" t="str">
            <v>modules processing CdTe, First Solar</v>
          </cell>
          <cell r="R1" t="str">
            <v>modules processing CIGS</v>
          </cell>
        </row>
        <row r="2">
          <cell r="A2" t="str">
            <v>Norway</v>
          </cell>
          <cell r="B2">
            <v>107.093</v>
          </cell>
          <cell r="C2">
            <v>1.8360000000000001</v>
          </cell>
          <cell r="D2">
            <v>0.49</v>
          </cell>
          <cell r="E2">
            <v>0.34399999999999997</v>
          </cell>
          <cell r="F2">
            <v>0.308</v>
          </cell>
          <cell r="G2">
            <v>0.11700000000000001</v>
          </cell>
          <cell r="H2">
            <v>0.17399999999999999</v>
          </cell>
          <cell r="I2">
            <v>1.036</v>
          </cell>
          <cell r="J2">
            <v>0.22700000000000001</v>
          </cell>
          <cell r="K2">
            <v>2.524</v>
          </cell>
          <cell r="L2">
            <v>2.597</v>
          </cell>
          <cell r="M2">
            <v>16.605</v>
          </cell>
          <cell r="N2">
            <v>7.1509999999999998</v>
          </cell>
          <cell r="O2">
            <v>13.433</v>
          </cell>
          <cell r="P2">
            <v>7.5090000000000003</v>
          </cell>
          <cell r="Q2">
            <v>6.2359999999999998</v>
          </cell>
          <cell r="R2">
            <v>22.173999999999999</v>
          </cell>
        </row>
        <row r="3">
          <cell r="A3" t="str">
            <v>Iceland</v>
          </cell>
          <cell r="B3">
            <v>107.093</v>
          </cell>
          <cell r="C3">
            <v>59.314999999999998</v>
          </cell>
          <cell r="D3">
            <v>13.545999999999999</v>
          </cell>
          <cell r="E3">
            <v>0.35</v>
          </cell>
          <cell r="F3">
            <v>0.313</v>
          </cell>
          <cell r="G3">
            <v>0.12</v>
          </cell>
          <cell r="H3">
            <v>0.17699999999999999</v>
          </cell>
          <cell r="I3">
            <v>1.0369999999999999</v>
          </cell>
          <cell r="J3">
            <v>0.22800000000000001</v>
          </cell>
          <cell r="K3">
            <v>2.5270000000000001</v>
          </cell>
          <cell r="L3">
            <v>2.5990000000000002</v>
          </cell>
          <cell r="M3">
            <v>16.677</v>
          </cell>
          <cell r="N3">
            <v>7.1840000000000002</v>
          </cell>
          <cell r="O3">
            <v>13.772</v>
          </cell>
          <cell r="P3">
            <v>8.07</v>
          </cell>
          <cell r="Q3">
            <v>6.4859999999999998</v>
          </cell>
          <cell r="R3">
            <v>22.574000000000002</v>
          </cell>
        </row>
        <row r="4">
          <cell r="A4" t="str">
            <v>Switzerland</v>
          </cell>
          <cell r="B4">
            <v>107.093</v>
          </cell>
          <cell r="C4">
            <v>59.314999999999998</v>
          </cell>
          <cell r="D4">
            <v>13.545999999999999</v>
          </cell>
          <cell r="E4">
            <v>0.35099999999999998</v>
          </cell>
          <cell r="F4">
            <v>0.314</v>
          </cell>
          <cell r="G4">
            <v>0.12</v>
          </cell>
          <cell r="H4">
            <v>0.17799999999999999</v>
          </cell>
          <cell r="I4">
            <v>1.0369999999999999</v>
          </cell>
          <cell r="J4">
            <v>0.22800000000000001</v>
          </cell>
          <cell r="K4">
            <v>2.528</v>
          </cell>
          <cell r="L4">
            <v>2.6</v>
          </cell>
          <cell r="M4">
            <v>16.693000000000001</v>
          </cell>
          <cell r="N4">
            <v>7.1909999999999998</v>
          </cell>
          <cell r="O4">
            <v>13.847</v>
          </cell>
          <cell r="P4">
            <v>8.1940000000000008</v>
          </cell>
          <cell r="Q4">
            <v>6.5410000000000004</v>
          </cell>
          <cell r="R4">
            <v>22.661999999999999</v>
          </cell>
        </row>
        <row r="5">
          <cell r="A5" t="str">
            <v>Sweden</v>
          </cell>
          <cell r="B5">
            <v>107.093</v>
          </cell>
          <cell r="C5">
            <v>59.314999999999998</v>
          </cell>
          <cell r="D5">
            <v>13.545999999999999</v>
          </cell>
          <cell r="E5">
            <v>0.36299999999999999</v>
          </cell>
          <cell r="F5">
            <v>0.32300000000000001</v>
          </cell>
          <cell r="G5">
            <v>0.127</v>
          </cell>
          <cell r="H5">
            <v>0.185</v>
          </cell>
          <cell r="I5">
            <v>1.0389999999999999</v>
          </cell>
          <cell r="J5">
            <v>0.22800000000000001</v>
          </cell>
          <cell r="K5">
            <v>2.5339999999999998</v>
          </cell>
          <cell r="L5">
            <v>2.6030000000000002</v>
          </cell>
          <cell r="M5">
            <v>16.846</v>
          </cell>
          <cell r="N5">
            <v>7.2619999999999996</v>
          </cell>
          <cell r="O5">
            <v>14.564</v>
          </cell>
          <cell r="P5">
            <v>9.3789999999999996</v>
          </cell>
          <cell r="Q5">
            <v>7.069</v>
          </cell>
          <cell r="R5">
            <v>23.507999999999999</v>
          </cell>
        </row>
        <row r="6">
          <cell r="A6" t="str">
            <v xml:space="preserve">Liechtenstein </v>
          </cell>
          <cell r="B6">
            <v>107.093</v>
          </cell>
          <cell r="C6">
            <v>59.314999999999998</v>
          </cell>
          <cell r="D6">
            <v>13.545999999999999</v>
          </cell>
          <cell r="E6">
            <v>0.36799999999999999</v>
          </cell>
          <cell r="F6">
            <v>0.32700000000000001</v>
          </cell>
          <cell r="G6">
            <v>0.13</v>
          </cell>
          <cell r="H6">
            <v>0.187</v>
          </cell>
          <cell r="I6">
            <v>1.04</v>
          </cell>
          <cell r="J6">
            <v>0.22800000000000001</v>
          </cell>
          <cell r="K6">
            <v>2.5369999999999999</v>
          </cell>
          <cell r="L6">
            <v>2.605</v>
          </cell>
          <cell r="M6">
            <v>16.905000000000001</v>
          </cell>
          <cell r="N6">
            <v>7.2889999999999997</v>
          </cell>
          <cell r="O6">
            <v>14.84</v>
          </cell>
          <cell r="P6">
            <v>9.8350000000000009</v>
          </cell>
          <cell r="Q6">
            <v>7.2720000000000002</v>
          </cell>
          <cell r="R6">
            <v>23.832999999999998</v>
          </cell>
        </row>
        <row r="7">
          <cell r="A7" t="str">
            <v>France</v>
          </cell>
          <cell r="B7">
            <v>23.117000000000001</v>
          </cell>
          <cell r="C7">
            <v>7.2679999999999998</v>
          </cell>
          <cell r="D7">
            <v>1.724</v>
          </cell>
          <cell r="E7">
            <v>0.39400000000000002</v>
          </cell>
          <cell r="F7">
            <v>0.34899999999999998</v>
          </cell>
          <cell r="G7">
            <v>0.14499999999999999</v>
          </cell>
          <cell r="H7">
            <v>0.20200000000000001</v>
          </cell>
          <cell r="I7">
            <v>1.0449999999999999</v>
          </cell>
          <cell r="J7">
            <v>0.22800000000000001</v>
          </cell>
          <cell r="K7">
            <v>2.5510000000000002</v>
          </cell>
          <cell r="L7">
            <v>2.613</v>
          </cell>
          <cell r="M7">
            <v>17.248000000000001</v>
          </cell>
          <cell r="N7">
            <v>7.4480000000000004</v>
          </cell>
          <cell r="O7">
            <v>16.454000000000001</v>
          </cell>
          <cell r="P7">
            <v>12.503</v>
          </cell>
          <cell r="Q7">
            <v>8.4610000000000003</v>
          </cell>
          <cell r="R7">
            <v>25.736999999999998</v>
          </cell>
        </row>
        <row r="8">
          <cell r="A8" t="str">
            <v>Lithuania</v>
          </cell>
          <cell r="B8">
            <v>107.093</v>
          </cell>
          <cell r="C8">
            <v>59.314999999999998</v>
          </cell>
          <cell r="D8">
            <v>13.545999999999999</v>
          </cell>
          <cell r="E8">
            <v>0.42899999999999999</v>
          </cell>
          <cell r="F8">
            <v>0.377</v>
          </cell>
          <cell r="G8">
            <v>0.16400000000000001</v>
          </cell>
          <cell r="H8">
            <v>0.222</v>
          </cell>
          <cell r="I8">
            <v>1.0509999999999999</v>
          </cell>
          <cell r="J8">
            <v>0.22900000000000001</v>
          </cell>
          <cell r="K8">
            <v>2.57</v>
          </cell>
          <cell r="L8">
            <v>2.6240000000000001</v>
          </cell>
          <cell r="M8">
            <v>17.701000000000001</v>
          </cell>
          <cell r="N8">
            <v>7.657</v>
          </cell>
          <cell r="O8">
            <v>18.585000000000001</v>
          </cell>
          <cell r="P8">
            <v>16.026</v>
          </cell>
          <cell r="Q8">
            <v>10.029999999999999</v>
          </cell>
          <cell r="R8">
            <v>28.251000000000001</v>
          </cell>
        </row>
        <row r="9">
          <cell r="A9" t="str">
            <v xml:space="preserve">Latvia </v>
          </cell>
          <cell r="B9">
            <v>107.093</v>
          </cell>
          <cell r="C9">
            <v>59.314999999999998</v>
          </cell>
          <cell r="D9">
            <v>13.545999999999999</v>
          </cell>
          <cell r="E9">
            <v>0.49099999999999999</v>
          </cell>
          <cell r="F9">
            <v>0.42699999999999999</v>
          </cell>
          <cell r="G9">
            <v>0.19900000000000001</v>
          </cell>
          <cell r="H9">
            <v>0.25700000000000001</v>
          </cell>
          <cell r="I9">
            <v>1.0620000000000001</v>
          </cell>
          <cell r="J9">
            <v>0.23100000000000001</v>
          </cell>
          <cell r="K9">
            <v>2.6040000000000001</v>
          </cell>
          <cell r="L9">
            <v>2.6429999999999998</v>
          </cell>
          <cell r="M9">
            <v>18.5</v>
          </cell>
          <cell r="N9">
            <v>8.0269999999999992</v>
          </cell>
          <cell r="O9">
            <v>22.338000000000001</v>
          </cell>
          <cell r="P9">
            <v>22.231999999999999</v>
          </cell>
          <cell r="Q9">
            <v>12.795</v>
          </cell>
          <cell r="R9">
            <v>32.679000000000002</v>
          </cell>
        </row>
        <row r="10">
          <cell r="A10" t="str">
            <v>Austria</v>
          </cell>
          <cell r="B10">
            <v>107.093</v>
          </cell>
          <cell r="C10">
            <v>59.314999999999998</v>
          </cell>
          <cell r="D10">
            <v>13.545999999999999</v>
          </cell>
          <cell r="E10">
            <v>0.53600000000000003</v>
          </cell>
          <cell r="F10">
            <v>0.46400000000000002</v>
          </cell>
          <cell r="G10">
            <v>0.224</v>
          </cell>
          <cell r="H10">
            <v>0.28199999999999997</v>
          </cell>
          <cell r="I10">
            <v>1.07</v>
          </cell>
          <cell r="J10">
            <v>0.23200000000000001</v>
          </cell>
          <cell r="K10">
            <v>2.629</v>
          </cell>
          <cell r="L10">
            <v>2.657</v>
          </cell>
          <cell r="M10">
            <v>19.085000000000001</v>
          </cell>
          <cell r="N10">
            <v>8.298</v>
          </cell>
          <cell r="O10">
            <v>25.091000000000001</v>
          </cell>
          <cell r="P10">
            <v>26.782</v>
          </cell>
          <cell r="Q10">
            <v>14.821</v>
          </cell>
          <cell r="R10">
            <v>35.926000000000002</v>
          </cell>
        </row>
        <row r="11">
          <cell r="A11" t="str">
            <v>Belgium</v>
          </cell>
          <cell r="B11">
            <v>107.093</v>
          </cell>
          <cell r="C11">
            <v>59.314999999999998</v>
          </cell>
          <cell r="D11">
            <v>13.545999999999999</v>
          </cell>
          <cell r="E11">
            <v>0.54700000000000004</v>
          </cell>
          <cell r="F11">
            <v>0.47199999999999998</v>
          </cell>
          <cell r="G11">
            <v>0.23</v>
          </cell>
          <cell r="H11">
            <v>0.28799999999999998</v>
          </cell>
          <cell r="I11">
            <v>1.0720000000000001</v>
          </cell>
          <cell r="J11">
            <v>0.23200000000000001</v>
          </cell>
          <cell r="K11">
            <v>2.6339999999999999</v>
          </cell>
          <cell r="L11">
            <v>2.66</v>
          </cell>
          <cell r="M11">
            <v>19.221</v>
          </cell>
          <cell r="N11">
            <v>8.36</v>
          </cell>
          <cell r="O11">
            <v>25.725999999999999</v>
          </cell>
          <cell r="P11">
            <v>27.832999999999998</v>
          </cell>
          <cell r="Q11">
            <v>15.29</v>
          </cell>
          <cell r="R11">
            <v>36.674999999999997</v>
          </cell>
        </row>
        <row r="12">
          <cell r="A12" t="str">
            <v xml:space="preserve">Slovakia </v>
          </cell>
          <cell r="B12">
            <v>107.093</v>
          </cell>
          <cell r="C12">
            <v>59.314999999999998</v>
          </cell>
          <cell r="D12">
            <v>13.545999999999999</v>
          </cell>
          <cell r="E12">
            <v>0.57399999999999995</v>
          </cell>
          <cell r="F12">
            <v>0.49399999999999999</v>
          </cell>
          <cell r="G12">
            <v>0.245</v>
          </cell>
          <cell r="H12">
            <v>0.30299999999999999</v>
          </cell>
          <cell r="I12">
            <v>1.077</v>
          </cell>
          <cell r="J12">
            <v>0.23200000000000001</v>
          </cell>
          <cell r="K12">
            <v>2.649</v>
          </cell>
          <cell r="L12">
            <v>2.669</v>
          </cell>
          <cell r="M12">
            <v>19.564</v>
          </cell>
          <cell r="N12">
            <v>8.5190000000000001</v>
          </cell>
          <cell r="O12">
            <v>27.343</v>
          </cell>
          <cell r="P12">
            <v>30.504999999999999</v>
          </cell>
          <cell r="Q12">
            <v>16.48</v>
          </cell>
          <cell r="R12">
            <v>38.582000000000001</v>
          </cell>
        </row>
        <row r="13">
          <cell r="A13" t="str">
            <v>Finland</v>
          </cell>
          <cell r="B13">
            <v>107.093</v>
          </cell>
          <cell r="C13">
            <v>59.314999999999998</v>
          </cell>
          <cell r="D13">
            <v>13.545999999999999</v>
          </cell>
          <cell r="E13">
            <v>0.58099999999999996</v>
          </cell>
          <cell r="F13">
            <v>0.5</v>
          </cell>
          <cell r="G13">
            <v>0.249</v>
          </cell>
          <cell r="H13">
            <v>0.307</v>
          </cell>
          <cell r="I13">
            <v>1.0780000000000001</v>
          </cell>
          <cell r="J13">
            <v>0.23200000000000001</v>
          </cell>
          <cell r="K13">
            <v>2.653</v>
          </cell>
          <cell r="L13">
            <v>2.6709999999999998</v>
          </cell>
          <cell r="M13">
            <v>19.666</v>
          </cell>
          <cell r="N13">
            <v>8.5660000000000007</v>
          </cell>
          <cell r="O13">
            <v>27.82</v>
          </cell>
          <cell r="P13">
            <v>31.294</v>
          </cell>
          <cell r="Q13">
            <v>16.832000000000001</v>
          </cell>
          <cell r="R13">
            <v>39.146000000000001</v>
          </cell>
        </row>
        <row r="14">
          <cell r="A14" t="str">
            <v>Slovenia</v>
          </cell>
          <cell r="B14">
            <v>107.093</v>
          </cell>
          <cell r="C14">
            <v>59.314999999999998</v>
          </cell>
          <cell r="D14">
            <v>13.545999999999999</v>
          </cell>
          <cell r="E14">
            <v>0.65100000000000002</v>
          </cell>
          <cell r="F14">
            <v>0.55700000000000005</v>
          </cell>
          <cell r="G14">
            <v>0.28899999999999998</v>
          </cell>
          <cell r="H14">
            <v>0.34599999999999997</v>
          </cell>
          <cell r="I14">
            <v>1.0900000000000001</v>
          </cell>
          <cell r="J14">
            <v>0.23400000000000001</v>
          </cell>
          <cell r="K14">
            <v>2.6909999999999998</v>
          </cell>
          <cell r="L14">
            <v>2.6930000000000001</v>
          </cell>
          <cell r="M14">
            <v>20.568000000000001</v>
          </cell>
          <cell r="N14">
            <v>8.9830000000000005</v>
          </cell>
          <cell r="O14">
            <v>32.06</v>
          </cell>
          <cell r="P14">
            <v>38.304000000000002</v>
          </cell>
          <cell r="Q14">
            <v>19.954999999999998</v>
          </cell>
          <cell r="R14">
            <v>44.146999999999998</v>
          </cell>
        </row>
        <row r="15">
          <cell r="A15" t="str">
            <v>Spain</v>
          </cell>
          <cell r="B15">
            <v>107.093</v>
          </cell>
          <cell r="C15">
            <v>59.314999999999998</v>
          </cell>
          <cell r="D15">
            <v>13.545999999999999</v>
          </cell>
          <cell r="E15">
            <v>0.66500000000000004</v>
          </cell>
          <cell r="F15">
            <v>0.56799999999999995</v>
          </cell>
          <cell r="G15">
            <v>0.29599999999999999</v>
          </cell>
          <cell r="H15">
            <v>0.35399999999999998</v>
          </cell>
          <cell r="I15">
            <v>1.093</v>
          </cell>
          <cell r="J15">
            <v>0.23400000000000001</v>
          </cell>
          <cell r="K15">
            <v>2.6989999999999998</v>
          </cell>
          <cell r="L15">
            <v>2.6970000000000001</v>
          </cell>
          <cell r="M15">
            <v>20.745000000000001</v>
          </cell>
          <cell r="N15">
            <v>9.0649999999999995</v>
          </cell>
          <cell r="O15">
            <v>32.893999999999998</v>
          </cell>
          <cell r="P15">
            <v>39.683</v>
          </cell>
          <cell r="Q15">
            <v>20.568999999999999</v>
          </cell>
          <cell r="R15">
            <v>45.131</v>
          </cell>
        </row>
        <row r="16">
          <cell r="A16" t="str">
            <v xml:space="preserve">Luxembourg </v>
          </cell>
          <cell r="B16">
            <v>107.093</v>
          </cell>
          <cell r="C16">
            <v>59.314999999999998</v>
          </cell>
          <cell r="D16">
            <v>13.545999999999999</v>
          </cell>
          <cell r="E16">
            <v>0.67400000000000004</v>
          </cell>
          <cell r="F16">
            <v>0.57499999999999996</v>
          </cell>
          <cell r="G16">
            <v>0.30099999999999999</v>
          </cell>
          <cell r="H16">
            <v>0.35899999999999999</v>
          </cell>
          <cell r="I16">
            <v>1.0940000000000001</v>
          </cell>
          <cell r="J16">
            <v>0.23400000000000001</v>
          </cell>
          <cell r="K16">
            <v>2.7029999999999998</v>
          </cell>
          <cell r="L16">
            <v>2.7</v>
          </cell>
          <cell r="M16">
            <v>20.853999999999999</v>
          </cell>
          <cell r="N16">
            <v>9.1159999999999997</v>
          </cell>
          <cell r="O16">
            <v>33.405000000000001</v>
          </cell>
          <cell r="P16">
            <v>40.527000000000001</v>
          </cell>
          <cell r="Q16">
            <v>20.945</v>
          </cell>
          <cell r="R16">
            <v>45.732999999999997</v>
          </cell>
        </row>
        <row r="17">
          <cell r="A17" t="str">
            <v>Japan</v>
          </cell>
          <cell r="B17">
            <v>75.103999999999999</v>
          </cell>
          <cell r="C17">
            <v>39.488999999999997</v>
          </cell>
          <cell r="D17">
            <v>9.0429999999999993</v>
          </cell>
          <cell r="E17">
            <v>0.69</v>
          </cell>
          <cell r="F17">
            <v>0.58799999999999997</v>
          </cell>
          <cell r="G17">
            <v>0.31</v>
          </cell>
          <cell r="H17">
            <v>0.36799999999999999</v>
          </cell>
          <cell r="I17">
            <v>1.097</v>
          </cell>
          <cell r="J17">
            <v>0.23499999999999999</v>
          </cell>
          <cell r="K17">
            <v>2.7120000000000002</v>
          </cell>
          <cell r="L17">
            <v>2.7050000000000001</v>
          </cell>
          <cell r="M17">
            <v>21.061</v>
          </cell>
          <cell r="N17">
            <v>9.2110000000000003</v>
          </cell>
          <cell r="O17">
            <v>34.375</v>
          </cell>
          <cell r="P17">
            <v>42.122999999999998</v>
          </cell>
          <cell r="Q17">
            <v>21.66</v>
          </cell>
          <cell r="R17">
            <v>46.878</v>
          </cell>
        </row>
        <row r="18">
          <cell r="A18" t="str">
            <v>Philippines</v>
          </cell>
          <cell r="B18">
            <v>78.369</v>
          </cell>
          <cell r="C18">
            <v>41.512</v>
          </cell>
          <cell r="D18">
            <v>9.5020000000000007</v>
          </cell>
          <cell r="E18">
            <v>0.71299999999999997</v>
          </cell>
          <cell r="F18">
            <v>0.60699999999999998</v>
          </cell>
          <cell r="G18">
            <v>0.32300000000000001</v>
          </cell>
          <cell r="H18">
            <v>0.38100000000000001</v>
          </cell>
          <cell r="I18">
            <v>1.101</v>
          </cell>
          <cell r="J18">
            <v>0.23499999999999999</v>
          </cell>
          <cell r="K18">
            <v>2.7250000000000001</v>
          </cell>
          <cell r="L18">
            <v>2.7120000000000002</v>
          </cell>
          <cell r="M18">
            <v>21.367999999999999</v>
          </cell>
          <cell r="N18">
            <v>9.3529999999999998</v>
          </cell>
          <cell r="O18">
            <v>35.819000000000003</v>
          </cell>
          <cell r="P18">
            <v>44.518000000000001</v>
          </cell>
          <cell r="Q18">
            <v>22.722999999999999</v>
          </cell>
          <cell r="R18">
            <v>48.582000000000001</v>
          </cell>
        </row>
        <row r="19">
          <cell r="A19" t="str">
            <v>United Kingdom</v>
          </cell>
          <cell r="B19">
            <v>107.093</v>
          </cell>
          <cell r="C19">
            <v>59.314999999999998</v>
          </cell>
          <cell r="D19">
            <v>13.545999999999999</v>
          </cell>
          <cell r="E19">
            <v>0.72199999999999998</v>
          </cell>
          <cell r="F19">
            <v>0.61399999999999999</v>
          </cell>
          <cell r="G19">
            <v>0.32800000000000001</v>
          </cell>
          <cell r="H19">
            <v>0.38600000000000001</v>
          </cell>
          <cell r="I19">
            <v>1.103</v>
          </cell>
          <cell r="J19">
            <v>0.23499999999999999</v>
          </cell>
          <cell r="K19">
            <v>2.73</v>
          </cell>
          <cell r="L19">
            <v>2.7149999999999999</v>
          </cell>
          <cell r="M19">
            <v>21.483000000000001</v>
          </cell>
          <cell r="N19">
            <v>9.4060000000000006</v>
          </cell>
          <cell r="O19">
            <v>36.36</v>
          </cell>
          <cell r="P19">
            <v>45.412999999999997</v>
          </cell>
          <cell r="Q19">
            <v>23.122</v>
          </cell>
          <cell r="R19">
            <v>49.22</v>
          </cell>
        </row>
        <row r="20">
          <cell r="A20" t="str">
            <v xml:space="preserve">Bulgaria </v>
          </cell>
          <cell r="B20">
            <v>107.093</v>
          </cell>
          <cell r="C20">
            <v>59.314999999999998</v>
          </cell>
          <cell r="D20">
            <v>13.545999999999999</v>
          </cell>
          <cell r="E20">
            <v>0.72399999999999998</v>
          </cell>
          <cell r="F20">
            <v>0.61599999999999999</v>
          </cell>
          <cell r="G20">
            <v>0.32900000000000001</v>
          </cell>
          <cell r="H20">
            <v>0.38700000000000001</v>
          </cell>
          <cell r="I20">
            <v>1.103</v>
          </cell>
          <cell r="J20">
            <v>0.23599999999999999</v>
          </cell>
          <cell r="K20">
            <v>2.7309999999999999</v>
          </cell>
          <cell r="L20">
            <v>2.7149999999999999</v>
          </cell>
          <cell r="M20">
            <v>21.504000000000001</v>
          </cell>
          <cell r="N20">
            <v>9.4160000000000004</v>
          </cell>
          <cell r="O20">
            <v>36.459000000000003</v>
          </cell>
          <cell r="P20">
            <v>45.575000000000003</v>
          </cell>
          <cell r="Q20">
            <v>23.193999999999999</v>
          </cell>
          <cell r="R20">
            <v>49.335999999999999</v>
          </cell>
        </row>
        <row r="21">
          <cell r="A21" t="str">
            <v>Portugal</v>
          </cell>
          <cell r="B21">
            <v>107.093</v>
          </cell>
          <cell r="C21">
            <v>59.314999999999998</v>
          </cell>
          <cell r="D21">
            <v>13.545999999999999</v>
          </cell>
          <cell r="E21">
            <v>0.73</v>
          </cell>
          <cell r="F21">
            <v>0.62</v>
          </cell>
          <cell r="G21">
            <v>0.33200000000000002</v>
          </cell>
          <cell r="H21">
            <v>0.39</v>
          </cell>
          <cell r="I21">
            <v>1.1040000000000001</v>
          </cell>
          <cell r="J21">
            <v>0.23599999999999999</v>
          </cell>
          <cell r="K21">
            <v>2.734</v>
          </cell>
          <cell r="L21">
            <v>2.7170000000000001</v>
          </cell>
          <cell r="M21">
            <v>21.579000000000001</v>
          </cell>
          <cell r="N21">
            <v>9.4510000000000005</v>
          </cell>
          <cell r="O21">
            <v>36.813000000000002</v>
          </cell>
          <cell r="P21">
            <v>46.161000000000001</v>
          </cell>
          <cell r="Q21">
            <v>23.454999999999998</v>
          </cell>
          <cell r="R21">
            <v>49.753999999999998</v>
          </cell>
        </row>
        <row r="22">
          <cell r="A22" t="str">
            <v>Denmark</v>
          </cell>
          <cell r="B22">
            <v>107.093</v>
          </cell>
          <cell r="C22">
            <v>59.314999999999998</v>
          </cell>
          <cell r="D22">
            <v>13.545999999999999</v>
          </cell>
          <cell r="E22">
            <v>0.73599999999999999</v>
          </cell>
          <cell r="F22">
            <v>0.625</v>
          </cell>
          <cell r="G22">
            <v>0.33600000000000002</v>
          </cell>
          <cell r="H22">
            <v>0.39400000000000002</v>
          </cell>
          <cell r="I22">
            <v>1.105</v>
          </cell>
          <cell r="J22">
            <v>0.23599999999999999</v>
          </cell>
          <cell r="K22">
            <v>2.7370000000000001</v>
          </cell>
          <cell r="L22">
            <v>2.7189999999999999</v>
          </cell>
          <cell r="M22">
            <v>21.658000000000001</v>
          </cell>
          <cell r="N22">
            <v>9.4879999999999995</v>
          </cell>
          <cell r="O22">
            <v>37.186</v>
          </cell>
          <cell r="P22">
            <v>46.777999999999999</v>
          </cell>
          <cell r="Q22">
            <v>23.73</v>
          </cell>
          <cell r="R22">
            <v>50.194000000000003</v>
          </cell>
        </row>
        <row r="23">
          <cell r="A23" t="str">
            <v>Italy</v>
          </cell>
          <cell r="B23">
            <v>107.093</v>
          </cell>
          <cell r="C23">
            <v>59.314999999999998</v>
          </cell>
          <cell r="D23">
            <v>13.545999999999999</v>
          </cell>
          <cell r="E23">
            <v>0.74299999999999999</v>
          </cell>
          <cell r="F23">
            <v>0.63100000000000001</v>
          </cell>
          <cell r="G23">
            <v>0.34</v>
          </cell>
          <cell r="H23">
            <v>0.39800000000000002</v>
          </cell>
          <cell r="I23">
            <v>1.107</v>
          </cell>
          <cell r="J23">
            <v>0.23599999999999999</v>
          </cell>
          <cell r="K23">
            <v>2.7410000000000001</v>
          </cell>
          <cell r="L23">
            <v>2.7210000000000001</v>
          </cell>
          <cell r="M23">
            <v>21.748999999999999</v>
          </cell>
          <cell r="N23">
            <v>9.5299999999999994</v>
          </cell>
          <cell r="O23">
            <v>37.612000000000002</v>
          </cell>
          <cell r="P23">
            <v>47.482999999999997</v>
          </cell>
          <cell r="Q23">
            <v>24.044</v>
          </cell>
          <cell r="R23">
            <v>50.697000000000003</v>
          </cell>
        </row>
        <row r="24">
          <cell r="A24" t="str">
            <v>South-Korea</v>
          </cell>
          <cell r="B24">
            <v>85.555000000000007</v>
          </cell>
          <cell r="C24">
            <v>45.966000000000001</v>
          </cell>
          <cell r="D24">
            <v>10.513999999999999</v>
          </cell>
          <cell r="E24">
            <v>0.749</v>
          </cell>
          <cell r="F24">
            <v>0.63600000000000001</v>
          </cell>
          <cell r="G24">
            <v>0.34300000000000003</v>
          </cell>
          <cell r="H24">
            <v>0.40100000000000002</v>
          </cell>
          <cell r="I24">
            <v>1.1080000000000001</v>
          </cell>
          <cell r="J24">
            <v>0.23599999999999999</v>
          </cell>
          <cell r="K24">
            <v>2.7440000000000002</v>
          </cell>
          <cell r="L24">
            <v>2.7229999999999999</v>
          </cell>
          <cell r="M24">
            <v>21.826000000000001</v>
          </cell>
          <cell r="N24">
            <v>9.5649999999999995</v>
          </cell>
          <cell r="O24">
            <v>37.972000000000001</v>
          </cell>
          <cell r="P24">
            <v>48.076999999999998</v>
          </cell>
          <cell r="Q24">
            <v>24.308</v>
          </cell>
          <cell r="R24">
            <v>51.121000000000002</v>
          </cell>
        </row>
        <row r="25">
          <cell r="A25" t="str">
            <v xml:space="preserve">Romania </v>
          </cell>
          <cell r="B25">
            <v>107.093</v>
          </cell>
          <cell r="C25">
            <v>59.314999999999998</v>
          </cell>
          <cell r="D25">
            <v>13.545999999999999</v>
          </cell>
          <cell r="E25">
            <v>0.75900000000000001</v>
          </cell>
          <cell r="F25">
            <v>0.64400000000000002</v>
          </cell>
          <cell r="G25">
            <v>0.34899999999999998</v>
          </cell>
          <cell r="H25">
            <v>0.40699999999999997</v>
          </cell>
          <cell r="I25">
            <v>1.1100000000000001</v>
          </cell>
          <cell r="J25">
            <v>0.23599999999999999</v>
          </cell>
          <cell r="K25">
            <v>2.75</v>
          </cell>
          <cell r="L25">
            <v>2.726</v>
          </cell>
          <cell r="M25">
            <v>21.957000000000001</v>
          </cell>
          <cell r="N25">
            <v>9.6259999999999994</v>
          </cell>
          <cell r="O25">
            <v>38.590000000000003</v>
          </cell>
          <cell r="P25">
            <v>49.098999999999997</v>
          </cell>
          <cell r="Q25">
            <v>24.763999999999999</v>
          </cell>
          <cell r="R25">
            <v>51.85</v>
          </cell>
        </row>
        <row r="26">
          <cell r="A26" t="str">
            <v>Germany</v>
          </cell>
          <cell r="B26">
            <v>87.724000000000004</v>
          </cell>
          <cell r="C26">
            <v>47.31</v>
          </cell>
          <cell r="D26">
            <v>10.819000000000001</v>
          </cell>
          <cell r="E26">
            <v>0.76100000000000001</v>
          </cell>
          <cell r="F26">
            <v>0.64600000000000002</v>
          </cell>
          <cell r="G26">
            <v>0.35</v>
          </cell>
          <cell r="H26">
            <v>0.40799999999999997</v>
          </cell>
          <cell r="I26">
            <v>1.1100000000000001</v>
          </cell>
          <cell r="J26">
            <v>0.23599999999999999</v>
          </cell>
          <cell r="K26">
            <v>2.7509999999999999</v>
          </cell>
          <cell r="L26">
            <v>2.7269999999999999</v>
          </cell>
          <cell r="M26">
            <v>21.984999999999999</v>
          </cell>
          <cell r="N26">
            <v>9.6389999999999993</v>
          </cell>
          <cell r="O26">
            <v>38.719000000000001</v>
          </cell>
          <cell r="P26">
            <v>49.313000000000002</v>
          </cell>
          <cell r="Q26">
            <v>24.859000000000002</v>
          </cell>
          <cell r="R26">
            <v>52.003</v>
          </cell>
        </row>
        <row r="27">
          <cell r="A27" t="str">
            <v>Netherlands</v>
          </cell>
          <cell r="B27">
            <v>107.093</v>
          </cell>
          <cell r="C27">
            <v>59.314999999999998</v>
          </cell>
          <cell r="D27">
            <v>13.545999999999999</v>
          </cell>
          <cell r="E27">
            <v>0.77300000000000002</v>
          </cell>
          <cell r="F27">
            <v>0.65600000000000003</v>
          </cell>
          <cell r="G27">
            <v>0.35699999999999998</v>
          </cell>
          <cell r="H27">
            <v>0.41499999999999998</v>
          </cell>
          <cell r="I27">
            <v>1.1120000000000001</v>
          </cell>
          <cell r="J27">
            <v>0.23699999999999999</v>
          </cell>
          <cell r="K27">
            <v>2.7570000000000001</v>
          </cell>
          <cell r="L27">
            <v>2.7309999999999999</v>
          </cell>
          <cell r="M27">
            <v>22.140999999999998</v>
          </cell>
          <cell r="N27">
            <v>9.7110000000000003</v>
          </cell>
          <cell r="O27">
            <v>39.454000000000001</v>
          </cell>
          <cell r="P27">
            <v>50.527000000000001</v>
          </cell>
          <cell r="Q27">
            <v>25.4</v>
          </cell>
          <cell r="R27">
            <v>52.869</v>
          </cell>
        </row>
        <row r="28">
          <cell r="A28" t="str">
            <v>Hungary</v>
          </cell>
          <cell r="B28">
            <v>107.093</v>
          </cell>
          <cell r="C28">
            <v>59.314999999999998</v>
          </cell>
          <cell r="D28">
            <v>13.545999999999999</v>
          </cell>
          <cell r="E28">
            <v>0.78200000000000003</v>
          </cell>
          <cell r="F28">
            <v>0.66300000000000003</v>
          </cell>
          <cell r="G28">
            <v>0.36199999999999999</v>
          </cell>
          <cell r="H28">
            <v>0.42</v>
          </cell>
          <cell r="I28">
            <v>1.1140000000000001</v>
          </cell>
          <cell r="J28">
            <v>0.23699999999999999</v>
          </cell>
          <cell r="K28">
            <v>2.762</v>
          </cell>
          <cell r="L28">
            <v>2.7330000000000001</v>
          </cell>
          <cell r="M28">
            <v>22.259</v>
          </cell>
          <cell r="N28">
            <v>9.7650000000000006</v>
          </cell>
          <cell r="O28">
            <v>40.006999999999998</v>
          </cell>
          <cell r="P28">
            <v>51.442</v>
          </cell>
          <cell r="Q28">
            <v>25.808</v>
          </cell>
          <cell r="R28">
            <v>53.521999999999998</v>
          </cell>
        </row>
        <row r="29">
          <cell r="A29" t="str">
            <v>USA</v>
          </cell>
          <cell r="B29">
            <v>93.149000000000001</v>
          </cell>
          <cell r="C29">
            <v>50.673000000000002</v>
          </cell>
          <cell r="D29">
            <v>11.583</v>
          </cell>
          <cell r="E29">
            <v>0.79200000000000004</v>
          </cell>
          <cell r="F29">
            <v>0.67100000000000004</v>
          </cell>
          <cell r="G29">
            <v>0.36699999999999999</v>
          </cell>
          <cell r="H29">
            <v>0.42499999999999999</v>
          </cell>
          <cell r="I29">
            <v>1.115</v>
          </cell>
          <cell r="J29">
            <v>0.23699999999999999</v>
          </cell>
          <cell r="K29">
            <v>2.7679999999999998</v>
          </cell>
          <cell r="L29">
            <v>2.7360000000000002</v>
          </cell>
          <cell r="M29">
            <v>22.382000000000001</v>
          </cell>
          <cell r="N29">
            <v>9.8219999999999992</v>
          </cell>
          <cell r="O29">
            <v>40.588999999999999</v>
          </cell>
          <cell r="P29">
            <v>52.404000000000003</v>
          </cell>
          <cell r="Q29">
            <v>26.236000000000001</v>
          </cell>
          <cell r="R29">
            <v>54.207999999999998</v>
          </cell>
        </row>
        <row r="30">
          <cell r="A30" t="str">
            <v xml:space="preserve">Malta </v>
          </cell>
          <cell r="B30">
            <v>107.093</v>
          </cell>
          <cell r="C30">
            <v>59.314999999999998</v>
          </cell>
          <cell r="D30">
            <v>13.545999999999999</v>
          </cell>
          <cell r="E30">
            <v>0.82099999999999995</v>
          </cell>
          <cell r="F30">
            <v>0.69499999999999995</v>
          </cell>
          <cell r="G30">
            <v>0.38400000000000001</v>
          </cell>
          <cell r="H30">
            <v>0.441</v>
          </cell>
          <cell r="I30">
            <v>1.121</v>
          </cell>
          <cell r="J30">
            <v>0.23799999999999999</v>
          </cell>
          <cell r="K30">
            <v>2.7829999999999999</v>
          </cell>
          <cell r="L30">
            <v>2.746</v>
          </cell>
          <cell r="M30">
            <v>22.76</v>
          </cell>
          <cell r="N30">
            <v>9.9969999999999999</v>
          </cell>
          <cell r="O30">
            <v>42.365000000000002</v>
          </cell>
          <cell r="P30">
            <v>55.34</v>
          </cell>
          <cell r="Q30">
            <v>27.544</v>
          </cell>
          <cell r="R30">
            <v>56.302999999999997</v>
          </cell>
        </row>
        <row r="31">
          <cell r="A31" t="str">
            <v>Czech Republic</v>
          </cell>
          <cell r="B31">
            <v>107.093</v>
          </cell>
          <cell r="C31">
            <v>59.314999999999998</v>
          </cell>
          <cell r="D31">
            <v>13.545999999999999</v>
          </cell>
          <cell r="E31">
            <v>0.82499999999999996</v>
          </cell>
          <cell r="F31">
            <v>0.69699999999999995</v>
          </cell>
          <cell r="G31">
            <v>0.38600000000000001</v>
          </cell>
          <cell r="H31">
            <v>0.443</v>
          </cell>
          <cell r="I31">
            <v>1.121</v>
          </cell>
          <cell r="J31">
            <v>0.23799999999999999</v>
          </cell>
          <cell r="K31">
            <v>2.7850000000000001</v>
          </cell>
          <cell r="L31">
            <v>2.7469999999999999</v>
          </cell>
          <cell r="M31">
            <v>22.806000000000001</v>
          </cell>
          <cell r="N31">
            <v>10.018000000000001</v>
          </cell>
          <cell r="O31">
            <v>42.578000000000003</v>
          </cell>
          <cell r="P31">
            <v>55.692</v>
          </cell>
          <cell r="Q31">
            <v>27.701000000000001</v>
          </cell>
          <cell r="R31">
            <v>56.555</v>
          </cell>
        </row>
        <row r="32">
          <cell r="A32" t="str">
            <v>Ireland</v>
          </cell>
          <cell r="B32">
            <v>107.093</v>
          </cell>
          <cell r="C32">
            <v>59.314999999999998</v>
          </cell>
          <cell r="D32">
            <v>13.545999999999999</v>
          </cell>
          <cell r="E32">
            <v>0.83599999999999997</v>
          </cell>
          <cell r="F32">
            <v>0.70599999999999996</v>
          </cell>
          <cell r="G32">
            <v>0.39200000000000002</v>
          </cell>
          <cell r="H32">
            <v>0.45</v>
          </cell>
          <cell r="I32">
            <v>1.123</v>
          </cell>
          <cell r="J32">
            <v>0.23799999999999999</v>
          </cell>
          <cell r="K32">
            <v>2.7909999999999999</v>
          </cell>
          <cell r="L32">
            <v>2.75</v>
          </cell>
          <cell r="M32">
            <v>22.948</v>
          </cell>
          <cell r="N32">
            <v>10.084</v>
          </cell>
          <cell r="O32">
            <v>43.247</v>
          </cell>
          <cell r="P32">
            <v>56.798000000000002</v>
          </cell>
          <cell r="Q32">
            <v>28.193000000000001</v>
          </cell>
          <cell r="R32">
            <v>57.344000000000001</v>
          </cell>
        </row>
        <row r="33">
          <cell r="A33" t="str">
            <v>World</v>
          </cell>
          <cell r="B33">
            <v>107.093</v>
          </cell>
          <cell r="C33">
            <v>59.314999999999998</v>
          </cell>
          <cell r="D33">
            <v>13.545999999999999</v>
          </cell>
          <cell r="E33">
            <v>0.871</v>
          </cell>
          <cell r="F33">
            <v>0.73499999999999999</v>
          </cell>
          <cell r="G33">
            <v>0.41199999999999998</v>
          </cell>
          <cell r="H33">
            <v>0.47</v>
          </cell>
          <cell r="I33">
            <v>1.129</v>
          </cell>
          <cell r="J33">
            <v>0.23899999999999999</v>
          </cell>
          <cell r="K33">
            <v>2.8109999999999999</v>
          </cell>
          <cell r="L33">
            <v>2.7610000000000001</v>
          </cell>
          <cell r="M33">
            <v>23.405999999999999</v>
          </cell>
          <cell r="N33">
            <v>10.295999999999999</v>
          </cell>
          <cell r="O33">
            <v>45.401000000000003</v>
          </cell>
          <cell r="P33">
            <v>60.359000000000002</v>
          </cell>
          <cell r="Q33">
            <v>29.78</v>
          </cell>
          <cell r="R33">
            <v>59.884999999999998</v>
          </cell>
        </row>
        <row r="34">
          <cell r="A34" t="str">
            <v xml:space="preserve">Cyprus </v>
          </cell>
          <cell r="B34">
            <v>107.093</v>
          </cell>
          <cell r="C34">
            <v>59.314999999999998</v>
          </cell>
          <cell r="D34">
            <v>13.545999999999999</v>
          </cell>
          <cell r="E34">
            <v>0.90100000000000002</v>
          </cell>
          <cell r="F34">
            <v>0.76</v>
          </cell>
          <cell r="G34">
            <v>0.42899999999999999</v>
          </cell>
          <cell r="H34">
            <v>0.48599999999999999</v>
          </cell>
          <cell r="I34">
            <v>1.135</v>
          </cell>
          <cell r="J34">
            <v>0.23899999999999999</v>
          </cell>
          <cell r="K34">
            <v>2.827</v>
          </cell>
          <cell r="L34">
            <v>2.77</v>
          </cell>
          <cell r="M34">
            <v>23.795000000000002</v>
          </cell>
          <cell r="N34">
            <v>10.476000000000001</v>
          </cell>
          <cell r="O34">
            <v>47.228000000000002</v>
          </cell>
          <cell r="P34">
            <v>63.38</v>
          </cell>
          <cell r="Q34">
            <v>31.126000000000001</v>
          </cell>
          <cell r="R34">
            <v>62.04</v>
          </cell>
        </row>
        <row r="35">
          <cell r="A35" t="str">
            <v>Taiwan</v>
          </cell>
          <cell r="B35">
            <v>124.48</v>
          </cell>
          <cell r="C35">
            <v>70.091999999999999</v>
          </cell>
          <cell r="D35">
            <v>15.994</v>
          </cell>
          <cell r="E35">
            <v>0.97</v>
          </cell>
          <cell r="F35">
            <v>0.81499999999999995</v>
          </cell>
          <cell r="G35">
            <v>0.46700000000000003</v>
          </cell>
          <cell r="H35">
            <v>0.52500000000000002</v>
          </cell>
          <cell r="I35">
            <v>1.147</v>
          </cell>
          <cell r="J35">
            <v>0.24099999999999999</v>
          </cell>
          <cell r="K35">
            <v>2.8639999999999999</v>
          </cell>
          <cell r="L35">
            <v>2.7919999999999998</v>
          </cell>
          <cell r="M35">
            <v>24.68</v>
          </cell>
          <cell r="N35">
            <v>10.885</v>
          </cell>
          <cell r="O35">
            <v>51.387</v>
          </cell>
          <cell r="P35">
            <v>70.254999999999995</v>
          </cell>
          <cell r="Q35">
            <v>34.188000000000002</v>
          </cell>
          <cell r="R35">
            <v>66.945999999999998</v>
          </cell>
        </row>
        <row r="36">
          <cell r="A36" t="str">
            <v>Greece</v>
          </cell>
          <cell r="B36">
            <v>107.093</v>
          </cell>
          <cell r="C36">
            <v>59.314999999999998</v>
          </cell>
          <cell r="D36">
            <v>13.545999999999999</v>
          </cell>
          <cell r="E36">
            <v>0.98</v>
          </cell>
          <cell r="F36">
            <v>0.82299999999999995</v>
          </cell>
          <cell r="G36">
            <v>0.47299999999999998</v>
          </cell>
          <cell r="H36">
            <v>0.53</v>
          </cell>
          <cell r="I36">
            <v>1.149</v>
          </cell>
          <cell r="J36">
            <v>0.24099999999999999</v>
          </cell>
          <cell r="K36">
            <v>2.87</v>
          </cell>
          <cell r="L36">
            <v>2.7949999999999999</v>
          </cell>
          <cell r="M36">
            <v>24.811</v>
          </cell>
          <cell r="N36">
            <v>10.946</v>
          </cell>
          <cell r="O36">
            <v>52.005000000000003</v>
          </cell>
          <cell r="P36">
            <v>71.275999999999996</v>
          </cell>
          <cell r="Q36">
            <v>34.643000000000001</v>
          </cell>
          <cell r="R36">
            <v>67.674999999999997</v>
          </cell>
        </row>
        <row r="37">
          <cell r="A37" t="str">
            <v>Malaysia</v>
          </cell>
          <cell r="B37">
            <v>127.962</v>
          </cell>
          <cell r="C37">
            <v>72.248999999999995</v>
          </cell>
          <cell r="D37">
            <v>16.484000000000002</v>
          </cell>
          <cell r="E37">
            <v>0.99</v>
          </cell>
          <cell r="F37">
            <v>0.83099999999999996</v>
          </cell>
          <cell r="G37">
            <v>0.47799999999999998</v>
          </cell>
          <cell r="H37">
            <v>0.53600000000000003</v>
          </cell>
          <cell r="I37">
            <v>1.151</v>
          </cell>
          <cell r="J37">
            <v>0.24099999999999999</v>
          </cell>
          <cell r="K37">
            <v>2.875</v>
          </cell>
          <cell r="L37">
            <v>2.798</v>
          </cell>
          <cell r="M37">
            <v>24.934999999999999</v>
          </cell>
          <cell r="N37">
            <v>11.003</v>
          </cell>
          <cell r="O37">
            <v>52.587000000000003</v>
          </cell>
          <cell r="P37">
            <v>72.238</v>
          </cell>
          <cell r="Q37">
            <v>35.072000000000003</v>
          </cell>
          <cell r="R37">
            <v>68.361000000000004</v>
          </cell>
        </row>
        <row r="38">
          <cell r="A38" t="str">
            <v xml:space="preserve">Estonia </v>
          </cell>
          <cell r="B38">
            <v>107.093</v>
          </cell>
          <cell r="C38">
            <v>59.314999999999998</v>
          </cell>
          <cell r="D38">
            <v>13.545999999999999</v>
          </cell>
          <cell r="E38">
            <v>1.0529999999999999</v>
          </cell>
          <cell r="F38">
            <v>0.88300000000000001</v>
          </cell>
          <cell r="G38">
            <v>0.51400000000000001</v>
          </cell>
          <cell r="H38">
            <v>0.57099999999999995</v>
          </cell>
          <cell r="I38">
            <v>1.1619999999999999</v>
          </cell>
          <cell r="J38">
            <v>0.24299999999999999</v>
          </cell>
          <cell r="K38">
            <v>2.91</v>
          </cell>
          <cell r="L38">
            <v>2.8180000000000001</v>
          </cell>
          <cell r="M38">
            <v>25.756</v>
          </cell>
          <cell r="N38">
            <v>11.382999999999999</v>
          </cell>
          <cell r="O38">
            <v>56.445</v>
          </cell>
          <cell r="P38">
            <v>78.617000000000004</v>
          </cell>
          <cell r="Q38">
            <v>37.914000000000001</v>
          </cell>
          <cell r="R38">
            <v>72.912999999999997</v>
          </cell>
        </row>
        <row r="39">
          <cell r="A39" t="str">
            <v xml:space="preserve">Poland </v>
          </cell>
          <cell r="B39">
            <v>107.093</v>
          </cell>
          <cell r="C39">
            <v>59.314999999999998</v>
          </cell>
          <cell r="D39">
            <v>13.545999999999999</v>
          </cell>
          <cell r="E39">
            <v>1.0629999999999999</v>
          </cell>
          <cell r="F39">
            <v>0.89</v>
          </cell>
          <cell r="G39">
            <v>0.51900000000000002</v>
          </cell>
          <cell r="H39">
            <v>0.57699999999999996</v>
          </cell>
          <cell r="I39">
            <v>1.1639999999999999</v>
          </cell>
          <cell r="J39">
            <v>0.24299999999999999</v>
          </cell>
          <cell r="K39">
            <v>2.915</v>
          </cell>
          <cell r="L39">
            <v>2.8210000000000002</v>
          </cell>
          <cell r="M39">
            <v>25.879000000000001</v>
          </cell>
          <cell r="N39">
            <v>11.44</v>
          </cell>
          <cell r="O39">
            <v>57.024000000000001</v>
          </cell>
          <cell r="P39">
            <v>79.573999999999998</v>
          </cell>
          <cell r="Q39">
            <v>38.340000000000003</v>
          </cell>
          <cell r="R39">
            <v>73.596000000000004</v>
          </cell>
        </row>
        <row r="40">
          <cell r="A40" t="str">
            <v>China</v>
          </cell>
          <cell r="B40">
            <v>141.023</v>
          </cell>
          <cell r="C40">
            <v>80.344999999999999</v>
          </cell>
          <cell r="D40">
            <v>18.323</v>
          </cell>
          <cell r="E40">
            <v>1.0640000000000001</v>
          </cell>
          <cell r="F40">
            <v>0.89100000000000001</v>
          </cell>
          <cell r="G40">
            <v>0.52</v>
          </cell>
          <cell r="H40">
            <v>0.57699999999999996</v>
          </cell>
          <cell r="I40">
            <v>1.1639999999999999</v>
          </cell>
          <cell r="J40">
            <v>0.24299999999999999</v>
          </cell>
          <cell r="K40">
            <v>2.915</v>
          </cell>
          <cell r="L40">
            <v>2.8210000000000002</v>
          </cell>
          <cell r="M40">
            <v>25.891999999999999</v>
          </cell>
          <cell r="N40">
            <v>11.446</v>
          </cell>
          <cell r="O40">
            <v>57.088000000000001</v>
          </cell>
          <cell r="P40">
            <v>79.680000000000007</v>
          </cell>
          <cell r="Q40">
            <v>38.387</v>
          </cell>
          <cell r="R40">
            <v>73.671999999999997</v>
          </cell>
        </row>
        <row r="41">
          <cell r="A41" t="str">
            <v>Unit</v>
          </cell>
          <cell r="B41" t="str">
            <v>kg CO2-eq/kg</v>
          </cell>
          <cell r="C41" t="str">
            <v>kg CO2-eq/kg</v>
          </cell>
          <cell r="D41" t="str">
            <v>kg CO2-eq/kg</v>
          </cell>
          <cell r="E41" t="str">
            <v>kg CO2-eq/wafer</v>
          </cell>
          <cell r="F41" t="str">
            <v>kg CO2-eq/wafer</v>
          </cell>
          <cell r="G41" t="str">
            <v>kg CO2-eq/cell</v>
          </cell>
          <cell r="H41" t="str">
            <v>kg CO2-eq/cell</v>
          </cell>
          <cell r="I41" t="str">
            <v>kg CO2-eq/kg</v>
          </cell>
          <cell r="J41" t="str">
            <v>kg CO2-eq/kg</v>
          </cell>
          <cell r="K41" t="str">
            <v>kg CO2-eq/kg</v>
          </cell>
          <cell r="L41" t="str">
            <v>kg CO2-eq/kg</v>
          </cell>
          <cell r="M41" t="str">
            <v>kg CO2-eq/kg</v>
          </cell>
          <cell r="N41" t="str">
            <v>kg CO2-eq/m2 module</v>
          </cell>
          <cell r="O41" t="str">
            <v>kg CO2-eq/m2 module</v>
          </cell>
          <cell r="P41" t="str">
            <v>kg CO2-eq/m2 module</v>
          </cell>
          <cell r="Q41" t="str">
            <v>kg CO2-eq/m2 module</v>
          </cell>
          <cell r="R41" t="str">
            <v>kg CO2-eq/m2 module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6"/>
  <sheetViews>
    <sheetView topLeftCell="A25" zoomScale="136" zoomScaleNormal="136" workbookViewId="0">
      <selection activeCell="D47" sqref="D47"/>
    </sheetView>
  </sheetViews>
  <sheetFormatPr baseColWidth="10" defaultColWidth="10.85546875" defaultRowHeight="15" x14ac:dyDescent="0.25"/>
  <cols>
    <col min="1" max="1" width="2.5703125" style="1" customWidth="1"/>
    <col min="2" max="2" width="7.42578125" style="1" customWidth="1"/>
    <col min="3" max="3" width="20.85546875" style="1" customWidth="1"/>
    <col min="4" max="4" width="29" style="1" customWidth="1"/>
    <col min="5" max="5" width="11.140625" style="1" customWidth="1"/>
    <col min="6" max="6" width="15.85546875" style="1" customWidth="1"/>
    <col min="7" max="7" width="13.42578125" style="1" customWidth="1"/>
    <col min="8" max="8" width="10.85546875" style="2" customWidth="1"/>
    <col min="9" max="9" width="18.5703125" style="1" customWidth="1"/>
    <col min="10" max="10" width="15.140625" style="1" customWidth="1"/>
    <col min="11" max="11" width="12.140625" style="1" customWidth="1"/>
    <col min="12" max="16384" width="10.85546875" style="1"/>
  </cols>
  <sheetData>
    <row r="2" spans="3:11" ht="15.75" x14ac:dyDescent="0.25">
      <c r="C2" s="142" t="s">
        <v>137</v>
      </c>
      <c r="D2" s="142"/>
      <c r="E2" s="142"/>
      <c r="F2" s="142"/>
      <c r="G2" s="142"/>
      <c r="H2" s="142"/>
      <c r="I2" s="142"/>
      <c r="J2" s="142"/>
      <c r="K2" s="21"/>
    </row>
    <row r="3" spans="3:11" ht="15.75" x14ac:dyDescent="0.25">
      <c r="C3" s="142" t="s">
        <v>142</v>
      </c>
      <c r="D3" s="142"/>
      <c r="E3" s="142"/>
      <c r="F3" s="142"/>
      <c r="G3" s="142"/>
      <c r="H3" s="142"/>
      <c r="I3" s="142"/>
      <c r="J3" s="142"/>
      <c r="K3" s="21"/>
    </row>
    <row r="4" spans="3:11" ht="15.75" x14ac:dyDescent="0.25">
      <c r="C4" s="142" t="s">
        <v>126</v>
      </c>
      <c r="D4" s="142"/>
      <c r="E4" s="142"/>
      <c r="F4" s="142" t="s">
        <v>125</v>
      </c>
      <c r="G4" s="142"/>
      <c r="H4" s="142"/>
      <c r="I4" s="142"/>
      <c r="J4" s="142"/>
      <c r="K4" s="21"/>
    </row>
    <row r="5" spans="3:11" ht="15.75" x14ac:dyDescent="0.25">
      <c r="C5" s="151" t="s">
        <v>139</v>
      </c>
      <c r="D5" s="151"/>
      <c r="E5" s="151"/>
      <c r="F5" s="151"/>
      <c r="G5" s="151"/>
      <c r="H5" s="151"/>
      <c r="I5" s="151"/>
      <c r="J5" s="151"/>
      <c r="K5" s="21"/>
    </row>
    <row r="6" spans="3:11" x14ac:dyDescent="0.25">
      <c r="C6" s="151" t="s">
        <v>141</v>
      </c>
      <c r="D6" s="151"/>
      <c r="E6" s="151"/>
      <c r="F6" s="151"/>
      <c r="G6" s="151"/>
      <c r="H6" s="151"/>
      <c r="I6" s="151"/>
      <c r="J6" s="151"/>
      <c r="K6" s="52"/>
    </row>
    <row r="7" spans="3:11" x14ac:dyDescent="0.25">
      <c r="C7" s="151" t="s">
        <v>140</v>
      </c>
      <c r="D7" s="151"/>
      <c r="E7" s="151"/>
      <c r="F7" s="151"/>
      <c r="G7" s="151"/>
      <c r="H7" s="151"/>
      <c r="I7" s="151"/>
      <c r="J7" s="151"/>
      <c r="K7" s="52"/>
    </row>
    <row r="8" spans="3:11" ht="78.75" customHeight="1" x14ac:dyDescent="0.25">
      <c r="C8" s="53"/>
      <c r="D8" s="53"/>
      <c r="E8" s="53"/>
      <c r="F8" s="53"/>
      <c r="G8" s="53"/>
      <c r="H8" s="53"/>
      <c r="I8" s="53"/>
      <c r="J8" s="53"/>
      <c r="K8" s="54"/>
    </row>
    <row r="9" spans="3:11" x14ac:dyDescent="0.25">
      <c r="C9" s="155" t="s">
        <v>157</v>
      </c>
      <c r="D9" s="156"/>
      <c r="E9" s="156"/>
      <c r="F9" s="156"/>
      <c r="G9" s="156"/>
      <c r="H9" s="156"/>
      <c r="I9" s="156"/>
      <c r="J9" s="156"/>
      <c r="K9" s="157"/>
    </row>
    <row r="10" spans="3:11" x14ac:dyDescent="0.25">
      <c r="C10" s="155"/>
      <c r="D10" s="156"/>
      <c r="E10" s="156"/>
      <c r="F10" s="156"/>
      <c r="G10" s="156"/>
      <c r="H10" s="156"/>
      <c r="I10" s="156"/>
      <c r="J10" s="156"/>
      <c r="K10" s="157"/>
    </row>
    <row r="11" spans="3:11" x14ac:dyDescent="0.25">
      <c r="C11" s="155"/>
      <c r="D11" s="156"/>
      <c r="E11" s="156"/>
      <c r="F11" s="156"/>
      <c r="G11" s="156"/>
      <c r="H11" s="156"/>
      <c r="I11" s="156"/>
      <c r="J11" s="156"/>
      <c r="K11" s="157"/>
    </row>
    <row r="12" spans="3:11" ht="14.45" customHeight="1" x14ac:dyDescent="0.25">
      <c r="C12" s="157"/>
      <c r="D12" s="157"/>
      <c r="E12" s="157"/>
      <c r="F12" s="157"/>
      <c r="G12" s="157"/>
      <c r="H12" s="157"/>
      <c r="I12" s="157"/>
      <c r="J12" s="157"/>
      <c r="K12" s="157"/>
    </row>
    <row r="13" spans="3:11" ht="15.75" x14ac:dyDescent="0.25">
      <c r="C13" s="10"/>
      <c r="D13" s="10"/>
      <c r="E13" s="10"/>
      <c r="F13" s="10"/>
      <c r="G13" s="10"/>
      <c r="H13" s="10"/>
      <c r="I13" s="10"/>
      <c r="J13" s="10"/>
      <c r="K13" s="10"/>
    </row>
    <row r="14" spans="3:11" ht="15" customHeight="1" x14ac:dyDescent="0.25">
      <c r="C14" s="190" t="s">
        <v>133</v>
      </c>
      <c r="D14" s="190"/>
      <c r="E14" s="191" t="s">
        <v>159</v>
      </c>
      <c r="F14" s="191"/>
      <c r="G14" s="137"/>
      <c r="H14" s="137"/>
      <c r="I14" s="137"/>
      <c r="J14" s="137"/>
      <c r="K14" s="10"/>
    </row>
    <row r="15" spans="3:11" ht="11.45" customHeight="1" x14ac:dyDescent="0.25">
      <c r="C15" s="192" t="s">
        <v>138</v>
      </c>
      <c r="D15" s="192"/>
      <c r="E15" s="71"/>
      <c r="F15" s="71"/>
      <c r="G15" s="137"/>
      <c r="H15" s="137"/>
      <c r="I15" s="137"/>
      <c r="J15" s="137"/>
      <c r="K15" s="10"/>
    </row>
    <row r="16" spans="3:11" ht="14.25" customHeight="1" x14ac:dyDescent="0.25">
      <c r="C16" s="190" t="s">
        <v>146</v>
      </c>
      <c r="D16" s="190"/>
      <c r="E16" s="150"/>
      <c r="F16" s="150"/>
      <c r="G16" s="137"/>
      <c r="H16" s="137"/>
      <c r="I16" s="137"/>
      <c r="J16" s="137"/>
      <c r="K16" s="10"/>
    </row>
    <row r="17" spans="3:14" ht="4.5" customHeight="1" x14ac:dyDescent="0.25">
      <c r="C17" s="193"/>
      <c r="D17" s="193"/>
      <c r="E17" s="71"/>
      <c r="F17" s="137"/>
      <c r="G17" s="137"/>
      <c r="H17" s="137"/>
      <c r="I17" s="137"/>
      <c r="J17" s="137"/>
      <c r="K17" s="10"/>
    </row>
    <row r="18" spans="3:14" ht="14.25" customHeight="1" x14ac:dyDescent="0.25">
      <c r="C18" s="190" t="s">
        <v>132</v>
      </c>
      <c r="D18" s="190"/>
      <c r="E18" s="150"/>
      <c r="F18" s="150"/>
      <c r="G18" s="137"/>
      <c r="H18" s="137"/>
      <c r="I18" s="137"/>
      <c r="J18" s="137"/>
      <c r="K18" s="10"/>
    </row>
    <row r="19" spans="3:14" ht="10.5" customHeight="1" x14ac:dyDescent="0.25">
      <c r="C19" s="137"/>
      <c r="D19" s="137"/>
      <c r="E19" s="137"/>
      <c r="F19" s="137"/>
      <c r="G19" s="137"/>
      <c r="H19" s="137"/>
      <c r="I19" s="137"/>
      <c r="J19" s="137"/>
      <c r="K19" s="10"/>
    </row>
    <row r="20" spans="3:14" ht="15.75" x14ac:dyDescent="0.25">
      <c r="C20" s="196"/>
      <c r="D20" s="78" t="s">
        <v>116</v>
      </c>
      <c r="E20" s="78"/>
      <c r="F20" s="78"/>
      <c r="G20" s="78"/>
      <c r="H20" s="137"/>
      <c r="I20" s="137"/>
      <c r="J20" s="137"/>
      <c r="K20" s="10"/>
    </row>
    <row r="21" spans="3:14" ht="8.4499999999999993" customHeight="1" x14ac:dyDescent="0.25">
      <c r="C21" s="137"/>
      <c r="D21" s="82" t="s">
        <v>143</v>
      </c>
      <c r="E21" s="194"/>
      <c r="F21" s="194"/>
      <c r="G21" s="194"/>
      <c r="H21" s="195"/>
      <c r="I21" s="195"/>
      <c r="J21" s="137"/>
      <c r="K21" s="10"/>
    </row>
    <row r="22" spans="3:14" ht="18.75" x14ac:dyDescent="0.3">
      <c r="C22" s="79"/>
      <c r="D22" s="78" t="s">
        <v>147</v>
      </c>
      <c r="E22" s="47"/>
      <c r="F22" s="47"/>
      <c r="G22" s="47"/>
      <c r="H22" s="138"/>
      <c r="I22" s="47"/>
      <c r="J22" s="47"/>
    </row>
    <row r="23" spans="3:14" ht="18.75" x14ac:dyDescent="0.3">
      <c r="C23" s="3"/>
      <c r="D23" s="13"/>
    </row>
    <row r="24" spans="3:14" ht="17.45" customHeight="1" x14ac:dyDescent="0.3">
      <c r="C24" s="147" t="s">
        <v>117</v>
      </c>
      <c r="D24" s="147"/>
      <c r="E24" s="4"/>
      <c r="F24" s="149" t="s">
        <v>119</v>
      </c>
      <c r="G24" s="149"/>
      <c r="H24" s="149"/>
      <c r="I24" s="48"/>
      <c r="J24" s="48"/>
    </row>
    <row r="25" spans="3:14" ht="9.6" customHeight="1" x14ac:dyDescent="0.3">
      <c r="C25" s="5"/>
      <c r="D25" s="5"/>
      <c r="E25" s="4"/>
      <c r="F25" s="5"/>
      <c r="G25" s="5"/>
      <c r="H25" s="5"/>
      <c r="J25" s="48"/>
    </row>
    <row r="26" spans="3:14" x14ac:dyDescent="0.25">
      <c r="C26" s="11" t="s">
        <v>94</v>
      </c>
      <c r="D26" s="24"/>
      <c r="E26" s="6"/>
      <c r="F26" s="11" t="s">
        <v>94</v>
      </c>
      <c r="G26" s="103">
        <v>1</v>
      </c>
      <c r="H26" s="25" t="s">
        <v>55</v>
      </c>
      <c r="I26" s="14"/>
      <c r="J26" s="14"/>
      <c r="K26" s="14"/>
      <c r="L26" s="143"/>
      <c r="M26" s="143"/>
      <c r="N26" s="143"/>
    </row>
    <row r="27" spans="3:14" x14ac:dyDescent="0.25">
      <c r="C27" s="12" t="s">
        <v>95</v>
      </c>
      <c r="D27" s="24"/>
      <c r="E27" s="2"/>
      <c r="F27" s="144" t="s">
        <v>95</v>
      </c>
      <c r="G27" s="26">
        <v>0.67</v>
      </c>
      <c r="H27" s="25" t="s">
        <v>55</v>
      </c>
      <c r="I27" s="50">
        <f>IF(G27=67%,0%,67%-G27)</f>
        <v>0</v>
      </c>
      <c r="J27" s="25" t="s">
        <v>130</v>
      </c>
      <c r="L27" s="143"/>
      <c r="M27" s="143"/>
      <c r="N27" s="143"/>
    </row>
    <row r="28" spans="3:14" x14ac:dyDescent="0.25">
      <c r="C28" s="12" t="s">
        <v>96</v>
      </c>
      <c r="D28" s="24"/>
      <c r="E28" s="2"/>
      <c r="F28" s="145"/>
      <c r="G28" s="49">
        <v>0.33</v>
      </c>
      <c r="H28" s="104" t="str">
        <f>+$H$29</f>
        <v xml:space="preserve"> Chine </v>
      </c>
      <c r="I28" s="23" t="s">
        <v>93</v>
      </c>
      <c r="J28" s="14"/>
      <c r="K28" s="14"/>
      <c r="L28" s="143"/>
      <c r="M28" s="143"/>
      <c r="N28" s="143"/>
    </row>
    <row r="29" spans="3:14" x14ac:dyDescent="0.25">
      <c r="C29" s="12" t="s">
        <v>97</v>
      </c>
      <c r="D29" s="24"/>
      <c r="E29" s="7"/>
      <c r="F29" s="12" t="s">
        <v>96</v>
      </c>
      <c r="G29" s="103">
        <v>1</v>
      </c>
      <c r="H29" s="25" t="s">
        <v>55</v>
      </c>
      <c r="I29" s="14"/>
      <c r="J29" s="14"/>
      <c r="K29" s="14"/>
    </row>
    <row r="30" spans="3:14" x14ac:dyDescent="0.25">
      <c r="C30" s="12" t="s">
        <v>98</v>
      </c>
      <c r="D30" s="24"/>
      <c r="E30" s="2"/>
      <c r="F30" s="12" t="s">
        <v>97</v>
      </c>
      <c r="G30" s="103">
        <v>1</v>
      </c>
      <c r="H30" s="25" t="s">
        <v>55</v>
      </c>
      <c r="I30" s="14"/>
      <c r="J30" s="14"/>
      <c r="K30" s="14"/>
    </row>
    <row r="31" spans="3:14" x14ac:dyDescent="0.25">
      <c r="C31" s="12" t="s">
        <v>99</v>
      </c>
      <c r="D31" s="24"/>
      <c r="E31" s="2"/>
      <c r="F31" s="12" t="s">
        <v>98</v>
      </c>
      <c r="G31" s="103">
        <v>1</v>
      </c>
      <c r="H31" s="25" t="s">
        <v>55</v>
      </c>
      <c r="I31" s="14"/>
      <c r="J31" s="14"/>
      <c r="K31" s="14"/>
    </row>
    <row r="32" spans="3:14" x14ac:dyDescent="0.25">
      <c r="C32" s="12" t="s">
        <v>100</v>
      </c>
      <c r="D32" s="24"/>
      <c r="E32" s="2"/>
      <c r="F32" s="12" t="s">
        <v>99</v>
      </c>
      <c r="G32" s="103">
        <v>1</v>
      </c>
      <c r="H32" s="25" t="s">
        <v>55</v>
      </c>
      <c r="I32" s="14"/>
      <c r="J32" s="14"/>
      <c r="K32" s="14"/>
    </row>
    <row r="33" spans="2:13" x14ac:dyDescent="0.25">
      <c r="C33" s="12" t="s">
        <v>102</v>
      </c>
      <c r="D33" s="24"/>
      <c r="E33" s="2"/>
      <c r="F33" s="12" t="s">
        <v>100</v>
      </c>
      <c r="G33" s="103">
        <v>1</v>
      </c>
      <c r="H33" s="25" t="s">
        <v>57</v>
      </c>
      <c r="I33" s="14"/>
      <c r="J33" s="14"/>
      <c r="K33" s="14"/>
    </row>
    <row r="34" spans="2:13" x14ac:dyDescent="0.25">
      <c r="C34" s="12" t="s">
        <v>101</v>
      </c>
      <c r="D34" s="24"/>
      <c r="E34" s="2"/>
      <c r="F34" s="12" t="s">
        <v>102</v>
      </c>
      <c r="G34" s="103">
        <v>1</v>
      </c>
      <c r="H34" s="25" t="s">
        <v>55</v>
      </c>
      <c r="I34" s="14"/>
      <c r="J34" s="14"/>
      <c r="K34" s="14"/>
    </row>
    <row r="35" spans="2:13" x14ac:dyDescent="0.25">
      <c r="C35" s="12" t="s">
        <v>103</v>
      </c>
      <c r="D35" s="24"/>
      <c r="E35" s="2"/>
      <c r="F35" s="12" t="s">
        <v>101</v>
      </c>
      <c r="G35" s="103">
        <v>1</v>
      </c>
      <c r="H35" s="25" t="s">
        <v>55</v>
      </c>
      <c r="I35" s="14"/>
      <c r="J35" s="14"/>
      <c r="K35" s="14"/>
    </row>
    <row r="36" spans="2:13" x14ac:dyDescent="0.25">
      <c r="C36" s="12" t="s">
        <v>160</v>
      </c>
      <c r="D36" s="24"/>
      <c r="E36" s="2"/>
      <c r="F36" s="12" t="s">
        <v>103</v>
      </c>
      <c r="G36" s="103">
        <v>1</v>
      </c>
      <c r="H36" s="25" t="s">
        <v>55</v>
      </c>
      <c r="I36" s="14"/>
      <c r="J36" s="14"/>
      <c r="K36" s="14"/>
    </row>
    <row r="37" spans="2:13" x14ac:dyDescent="0.25">
      <c r="C37" s="12" t="s">
        <v>161</v>
      </c>
      <c r="D37" s="24"/>
      <c r="F37" s="12" t="s">
        <v>104</v>
      </c>
      <c r="G37" s="103">
        <v>1</v>
      </c>
      <c r="H37" s="25" t="s">
        <v>55</v>
      </c>
      <c r="I37" s="14"/>
      <c r="J37" s="14"/>
      <c r="K37" s="14"/>
    </row>
    <row r="38" spans="2:13" x14ac:dyDescent="0.25">
      <c r="E38" s="2"/>
      <c r="H38" s="1"/>
    </row>
    <row r="39" spans="2:13" x14ac:dyDescent="0.25">
      <c r="E39" s="2"/>
      <c r="H39" s="1"/>
    </row>
    <row r="40" spans="2:13" x14ac:dyDescent="0.25">
      <c r="C40" s="148" t="s">
        <v>123</v>
      </c>
      <c r="D40" s="148"/>
      <c r="E40" s="13"/>
      <c r="F40" s="13"/>
      <c r="G40" s="13"/>
      <c r="H40" s="16"/>
      <c r="I40" s="13"/>
    </row>
    <row r="41" spans="2:13" ht="3.95" customHeight="1" x14ac:dyDescent="0.25">
      <c r="C41" s="17"/>
      <c r="D41" s="18"/>
      <c r="E41" s="13"/>
      <c r="F41" s="13"/>
      <c r="G41" s="13"/>
      <c r="H41" s="16"/>
      <c r="I41" s="13"/>
    </row>
    <row r="42" spans="2:13" x14ac:dyDescent="0.25">
      <c r="C42" s="19" t="s">
        <v>105</v>
      </c>
      <c r="D42" s="27"/>
      <c r="E42" s="27"/>
      <c r="F42" s="27"/>
      <c r="G42" s="27"/>
      <c r="H42" s="27"/>
      <c r="I42" s="27"/>
      <c r="J42" s="8"/>
      <c r="K42" s="8"/>
      <c r="L42" s="8"/>
      <c r="M42" s="22"/>
    </row>
    <row r="43" spans="2:13" ht="41.25" customHeight="1" x14ac:dyDescent="0.25">
      <c r="C43" s="51" t="s">
        <v>134</v>
      </c>
      <c r="D43" s="105" t="e">
        <f>D61</f>
        <v>#DIV/0!</v>
      </c>
      <c r="E43" s="105" t="e">
        <f t="shared" ref="E43:I43" si="0">E61</f>
        <v>#DIV/0!</v>
      </c>
      <c r="F43" s="105" t="e">
        <f t="shared" si="0"/>
        <v>#DIV/0!</v>
      </c>
      <c r="G43" s="105" t="e">
        <f t="shared" si="0"/>
        <v>#DIV/0!</v>
      </c>
      <c r="H43" s="105" t="e">
        <f t="shared" si="0"/>
        <v>#DIV/0!</v>
      </c>
      <c r="I43" s="105" t="e">
        <f t="shared" si="0"/>
        <v>#DIV/0!</v>
      </c>
      <c r="J43" s="8"/>
      <c r="K43" s="8"/>
      <c r="L43" s="8"/>
      <c r="M43" s="22"/>
    </row>
    <row r="45" spans="2:13" x14ac:dyDescent="0.25">
      <c r="B45" s="13"/>
      <c r="C45" s="148" t="s">
        <v>124</v>
      </c>
      <c r="D45" s="148"/>
      <c r="E45" s="13"/>
      <c r="F45" s="13"/>
      <c r="G45" s="13"/>
      <c r="H45" s="16"/>
      <c r="I45" s="13"/>
    </row>
    <row r="46" spans="2:13" ht="3.95" customHeight="1" x14ac:dyDescent="0.25">
      <c r="B46" s="13"/>
      <c r="C46" s="15"/>
      <c r="D46" s="15"/>
      <c r="E46" s="13"/>
      <c r="F46" s="13"/>
      <c r="G46" s="13"/>
      <c r="H46" s="16"/>
      <c r="I46" s="13"/>
    </row>
    <row r="47" spans="2:13" x14ac:dyDescent="0.25">
      <c r="B47" s="153" t="s">
        <v>105</v>
      </c>
      <c r="C47" s="153"/>
      <c r="D47" s="108">
        <f>+D42</f>
        <v>0</v>
      </c>
      <c r="E47" s="108">
        <f t="shared" ref="E47:I47" si="1">+E42</f>
        <v>0</v>
      </c>
      <c r="F47" s="108">
        <f t="shared" si="1"/>
        <v>0</v>
      </c>
      <c r="G47" s="108">
        <f t="shared" si="1"/>
        <v>0</v>
      </c>
      <c r="H47" s="108">
        <f t="shared" si="1"/>
        <v>0</v>
      </c>
      <c r="I47" s="108">
        <f t="shared" si="1"/>
        <v>0</v>
      </c>
    </row>
    <row r="48" spans="2:13" x14ac:dyDescent="0.25">
      <c r="B48" s="180" t="s">
        <v>107</v>
      </c>
      <c r="C48" s="11" t="s">
        <v>94</v>
      </c>
      <c r="D48" s="106" t="e">
        <f>+Feuil3!F22</f>
        <v>#DIV/0!</v>
      </c>
      <c r="E48" s="106" t="e">
        <f>+Feuil3!G22</f>
        <v>#DIV/0!</v>
      </c>
      <c r="F48" s="106" t="e">
        <f>+Feuil3!H22</f>
        <v>#DIV/0!</v>
      </c>
      <c r="G48" s="106" t="e">
        <f>+Feuil3!I22</f>
        <v>#DIV/0!</v>
      </c>
      <c r="H48" s="106" t="e">
        <f>+Feuil3!J22</f>
        <v>#DIV/0!</v>
      </c>
      <c r="I48" s="106" t="e">
        <f>+Feuil3!K22</f>
        <v>#DIV/0!</v>
      </c>
    </row>
    <row r="49" spans="2:9" x14ac:dyDescent="0.25">
      <c r="B49" s="181"/>
      <c r="C49" s="12" t="s">
        <v>95</v>
      </c>
      <c r="D49" s="106" t="e">
        <f>+Feuil3!F23+Feuil3!F24</f>
        <v>#DIV/0!</v>
      </c>
      <c r="E49" s="106" t="e">
        <f>+Feuil3!G23+Feuil3!G24</f>
        <v>#DIV/0!</v>
      </c>
      <c r="F49" s="106" t="e">
        <f>+Feuil3!H23+Feuil3!H24</f>
        <v>#DIV/0!</v>
      </c>
      <c r="G49" s="106" t="e">
        <f>+Feuil3!I23+Feuil3!I24</f>
        <v>#DIV/0!</v>
      </c>
      <c r="H49" s="106" t="e">
        <f>+Feuil3!J23+Feuil3!J24</f>
        <v>#DIV/0!</v>
      </c>
      <c r="I49" s="106" t="e">
        <f>+Feuil3!K23+Feuil3!K24</f>
        <v>#DIV/0!</v>
      </c>
    </row>
    <row r="50" spans="2:9" x14ac:dyDescent="0.25">
      <c r="B50" s="181"/>
      <c r="C50" s="12" t="s">
        <v>96</v>
      </c>
      <c r="D50" s="106" t="e">
        <f>+Feuil3!F25</f>
        <v>#DIV/0!</v>
      </c>
      <c r="E50" s="106" t="e">
        <f>+Feuil3!G25</f>
        <v>#DIV/0!</v>
      </c>
      <c r="F50" s="106" t="e">
        <f>+Feuil3!H25</f>
        <v>#DIV/0!</v>
      </c>
      <c r="G50" s="106" t="e">
        <f>+Feuil3!I25</f>
        <v>#DIV/0!</v>
      </c>
      <c r="H50" s="106" t="e">
        <f>+Feuil3!J25</f>
        <v>#DIV/0!</v>
      </c>
      <c r="I50" s="106" t="e">
        <f>+Feuil3!K25</f>
        <v>#DIV/0!</v>
      </c>
    </row>
    <row r="51" spans="2:9" x14ac:dyDescent="0.25">
      <c r="B51" s="181"/>
      <c r="C51" s="12" t="s">
        <v>97</v>
      </c>
      <c r="D51" s="106" t="e">
        <f>+Feuil3!F26</f>
        <v>#DIV/0!</v>
      </c>
      <c r="E51" s="106" t="e">
        <f>+Feuil3!G26</f>
        <v>#DIV/0!</v>
      </c>
      <c r="F51" s="106" t="e">
        <f>+Feuil3!H26</f>
        <v>#DIV/0!</v>
      </c>
      <c r="G51" s="106" t="e">
        <f>+Feuil3!I26</f>
        <v>#DIV/0!</v>
      </c>
      <c r="H51" s="106" t="e">
        <f>+Feuil3!J26</f>
        <v>#DIV/0!</v>
      </c>
      <c r="I51" s="106" t="e">
        <f>+Feuil3!K26</f>
        <v>#DIV/0!</v>
      </c>
    </row>
    <row r="52" spans="2:9" x14ac:dyDescent="0.25">
      <c r="B52" s="181"/>
      <c r="C52" s="12" t="s">
        <v>98</v>
      </c>
      <c r="D52" s="106" t="e">
        <f>+Feuil3!F27</f>
        <v>#DIV/0!</v>
      </c>
      <c r="E52" s="106" t="e">
        <f>+Feuil3!G27</f>
        <v>#DIV/0!</v>
      </c>
      <c r="F52" s="106" t="e">
        <f>+Feuil3!H27</f>
        <v>#DIV/0!</v>
      </c>
      <c r="G52" s="106" t="e">
        <f>+Feuil3!I27</f>
        <v>#DIV/0!</v>
      </c>
      <c r="H52" s="106" t="e">
        <f>+Feuil3!J27</f>
        <v>#DIV/0!</v>
      </c>
      <c r="I52" s="106" t="e">
        <f>+Feuil3!K27</f>
        <v>#DIV/0!</v>
      </c>
    </row>
    <row r="53" spans="2:9" x14ac:dyDescent="0.25">
      <c r="B53" s="181"/>
      <c r="C53" s="12" t="s">
        <v>99</v>
      </c>
      <c r="D53" s="106" t="e">
        <f>+Feuil3!F28</f>
        <v>#DIV/0!</v>
      </c>
      <c r="E53" s="106" t="e">
        <f>+Feuil3!G28</f>
        <v>#DIV/0!</v>
      </c>
      <c r="F53" s="106" t="e">
        <f>+Feuil3!H28</f>
        <v>#DIV/0!</v>
      </c>
      <c r="G53" s="106" t="e">
        <f>+Feuil3!I28</f>
        <v>#DIV/0!</v>
      </c>
      <c r="H53" s="106" t="e">
        <f>+Feuil3!J28</f>
        <v>#DIV/0!</v>
      </c>
      <c r="I53" s="106" t="e">
        <f>+Feuil3!K28</f>
        <v>#DIV/0!</v>
      </c>
    </row>
    <row r="54" spans="2:9" x14ac:dyDescent="0.25">
      <c r="B54" s="181"/>
      <c r="C54" s="12" t="s">
        <v>100</v>
      </c>
      <c r="D54" s="106" t="e">
        <f>+Feuil3!F29</f>
        <v>#DIV/0!</v>
      </c>
      <c r="E54" s="106" t="e">
        <f>+Feuil3!G29</f>
        <v>#DIV/0!</v>
      </c>
      <c r="F54" s="106" t="e">
        <f>+Feuil3!H29</f>
        <v>#DIV/0!</v>
      </c>
      <c r="G54" s="106" t="e">
        <f>+Feuil3!I29</f>
        <v>#DIV/0!</v>
      </c>
      <c r="H54" s="106" t="e">
        <f>+Feuil3!J29</f>
        <v>#DIV/0!</v>
      </c>
      <c r="I54" s="106" t="e">
        <f>+Feuil3!K29</f>
        <v>#DIV/0!</v>
      </c>
    </row>
    <row r="55" spans="2:9" x14ac:dyDescent="0.25">
      <c r="B55" s="181"/>
      <c r="C55" s="12" t="s">
        <v>102</v>
      </c>
      <c r="D55" s="106" t="e">
        <f>+Feuil3!F30</f>
        <v>#DIV/0!</v>
      </c>
      <c r="E55" s="106" t="e">
        <f>+Feuil3!G30</f>
        <v>#DIV/0!</v>
      </c>
      <c r="F55" s="106" t="e">
        <f>+Feuil3!H30</f>
        <v>#DIV/0!</v>
      </c>
      <c r="G55" s="106" t="e">
        <f>+Feuil3!I30</f>
        <v>#DIV/0!</v>
      </c>
      <c r="H55" s="106" t="e">
        <f>+Feuil3!J30</f>
        <v>#DIV/0!</v>
      </c>
      <c r="I55" s="106" t="e">
        <f>+Feuil3!K30</f>
        <v>#DIV/0!</v>
      </c>
    </row>
    <row r="56" spans="2:9" x14ac:dyDescent="0.25">
      <c r="B56" s="181"/>
      <c r="C56" s="12" t="s">
        <v>101</v>
      </c>
      <c r="D56" s="106" t="e">
        <f>+Feuil3!F31</f>
        <v>#DIV/0!</v>
      </c>
      <c r="E56" s="106" t="e">
        <f>+Feuil3!G31</f>
        <v>#DIV/0!</v>
      </c>
      <c r="F56" s="106" t="e">
        <f>+Feuil3!H31</f>
        <v>#DIV/0!</v>
      </c>
      <c r="G56" s="106" t="e">
        <f>+Feuil3!I31</f>
        <v>#DIV/0!</v>
      </c>
      <c r="H56" s="106" t="e">
        <f>+Feuil3!J31</f>
        <v>#DIV/0!</v>
      </c>
      <c r="I56" s="106" t="e">
        <f>+Feuil3!K31</f>
        <v>#DIV/0!</v>
      </c>
    </row>
    <row r="57" spans="2:9" x14ac:dyDescent="0.25">
      <c r="B57" s="181"/>
      <c r="C57" s="12" t="s">
        <v>103</v>
      </c>
      <c r="D57" s="106" t="e">
        <f>+Feuil3!F32</f>
        <v>#DIV/0!</v>
      </c>
      <c r="E57" s="106" t="e">
        <f>+Feuil3!G32</f>
        <v>#DIV/0!</v>
      </c>
      <c r="F57" s="106" t="e">
        <f>+Feuil3!H32</f>
        <v>#DIV/0!</v>
      </c>
      <c r="G57" s="106" t="e">
        <f>+Feuil3!I32</f>
        <v>#DIV/0!</v>
      </c>
      <c r="H57" s="106" t="e">
        <f>+Feuil3!J32</f>
        <v>#DIV/0!</v>
      </c>
      <c r="I57" s="106" t="e">
        <f>+Feuil3!K32</f>
        <v>#DIV/0!</v>
      </c>
    </row>
    <row r="58" spans="2:9" x14ac:dyDescent="0.25">
      <c r="B58" s="181"/>
      <c r="C58" s="12" t="s">
        <v>160</v>
      </c>
      <c r="D58" s="106" t="e">
        <f>+Feuil3!F33</f>
        <v>#DIV/0!</v>
      </c>
      <c r="E58" s="106" t="e">
        <f>+Feuil3!G33</f>
        <v>#DIV/0!</v>
      </c>
      <c r="F58" s="106" t="e">
        <f>+Feuil3!H33</f>
        <v>#DIV/0!</v>
      </c>
      <c r="G58" s="106" t="e">
        <f>+Feuil3!I33</f>
        <v>#DIV/0!</v>
      </c>
      <c r="H58" s="106" t="e">
        <f>+Feuil3!J33</f>
        <v>#DIV/0!</v>
      </c>
      <c r="I58" s="106" t="e">
        <f>+Feuil3!K33</f>
        <v>#DIV/0!</v>
      </c>
    </row>
    <row r="59" spans="2:9" x14ac:dyDescent="0.25">
      <c r="B59" s="182"/>
      <c r="C59" s="12" t="s">
        <v>161</v>
      </c>
      <c r="D59" s="106" t="e">
        <f>+Feuil3!F34</f>
        <v>#DIV/0!</v>
      </c>
      <c r="E59" s="106" t="e">
        <f>+Feuil3!G34</f>
        <v>#DIV/0!</v>
      </c>
      <c r="F59" s="106" t="e">
        <f>+Feuil3!H34</f>
        <v>#DIV/0!</v>
      </c>
      <c r="G59" s="106" t="e">
        <f>+Feuil3!I34</f>
        <v>#DIV/0!</v>
      </c>
      <c r="H59" s="106" t="e">
        <f>+Feuil3!J34</f>
        <v>#DIV/0!</v>
      </c>
      <c r="I59" s="106" t="e">
        <f>+Feuil3!K34</f>
        <v>#DIV/0!</v>
      </c>
    </row>
    <row r="60" spans="2:9" x14ac:dyDescent="0.25">
      <c r="B60" s="154" t="s">
        <v>106</v>
      </c>
      <c r="C60" s="154"/>
      <c r="D60" s="106" t="e">
        <f>+SUM(D48:D58)</f>
        <v>#DIV/0!</v>
      </c>
      <c r="E60" s="106" t="e">
        <f t="shared" ref="E60:I60" si="2">+SUM(E48:E58)</f>
        <v>#DIV/0!</v>
      </c>
      <c r="F60" s="106" t="e">
        <f t="shared" si="2"/>
        <v>#DIV/0!</v>
      </c>
      <c r="G60" s="106" t="e">
        <f t="shared" si="2"/>
        <v>#DIV/0!</v>
      </c>
      <c r="H60" s="106" t="e">
        <f t="shared" si="2"/>
        <v>#DIV/0!</v>
      </c>
      <c r="I60" s="106" t="e">
        <f t="shared" si="2"/>
        <v>#DIV/0!</v>
      </c>
    </row>
    <row r="61" spans="2:9" ht="45" customHeight="1" x14ac:dyDescent="0.25">
      <c r="B61" s="146" t="s">
        <v>115</v>
      </c>
      <c r="C61" s="146"/>
      <c r="D61" s="107" t="e">
        <f>+D60+1</f>
        <v>#DIV/0!</v>
      </c>
      <c r="E61" s="107" t="e">
        <f t="shared" ref="E61:I61" si="3">+E60+1</f>
        <v>#DIV/0!</v>
      </c>
      <c r="F61" s="107" t="e">
        <f t="shared" si="3"/>
        <v>#DIV/0!</v>
      </c>
      <c r="G61" s="107" t="e">
        <f t="shared" si="3"/>
        <v>#DIV/0!</v>
      </c>
      <c r="H61" s="107" t="e">
        <f t="shared" si="3"/>
        <v>#DIV/0!</v>
      </c>
      <c r="I61" s="107" t="e">
        <f t="shared" si="3"/>
        <v>#DIV/0!</v>
      </c>
    </row>
    <row r="90" spans="3:9" s="109" customFormat="1" x14ac:dyDescent="0.25">
      <c r="H90" s="110"/>
    </row>
    <row r="91" spans="3:9" s="109" customFormat="1" ht="18.600000000000001" customHeight="1" x14ac:dyDescent="0.3">
      <c r="C91" s="111"/>
      <c r="D91" s="111"/>
      <c r="E91" s="111"/>
      <c r="F91" s="111"/>
      <c r="G91" s="111"/>
      <c r="H91" s="111"/>
    </row>
    <row r="92" spans="3:9" s="109" customFormat="1" ht="15.75" x14ac:dyDescent="0.25">
      <c r="C92" s="112"/>
      <c r="D92" s="113"/>
      <c r="E92" s="113"/>
      <c r="F92" s="113"/>
      <c r="H92" s="113"/>
    </row>
    <row r="93" spans="3:9" s="109" customFormat="1" x14ac:dyDescent="0.25">
      <c r="C93" s="113"/>
      <c r="D93" s="114"/>
      <c r="E93" s="115"/>
      <c r="F93" s="116"/>
      <c r="H93" s="117"/>
      <c r="I93" s="118"/>
    </row>
    <row r="94" spans="3:9" s="109" customFormat="1" x14ac:dyDescent="0.25">
      <c r="C94" s="152"/>
      <c r="D94" s="114"/>
      <c r="E94" s="119"/>
      <c r="F94" s="116"/>
      <c r="H94" s="117"/>
      <c r="I94" s="118"/>
    </row>
    <row r="95" spans="3:9" s="109" customFormat="1" x14ac:dyDescent="0.25">
      <c r="C95" s="152"/>
      <c r="D95" s="114"/>
      <c r="E95" s="119"/>
      <c r="F95" s="116"/>
      <c r="H95" s="117"/>
      <c r="I95" s="118"/>
    </row>
    <row r="96" spans="3:9" s="109" customFormat="1" x14ac:dyDescent="0.25">
      <c r="C96" s="110"/>
      <c r="D96" s="114"/>
      <c r="E96" s="119"/>
      <c r="F96" s="116"/>
      <c r="H96" s="117"/>
      <c r="I96" s="118"/>
    </row>
    <row r="97" spans="3:9" s="109" customFormat="1" x14ac:dyDescent="0.25">
      <c r="C97" s="110"/>
      <c r="D97" s="114"/>
      <c r="E97" s="119"/>
      <c r="F97" s="116"/>
      <c r="H97" s="117"/>
      <c r="I97" s="118"/>
    </row>
    <row r="98" spans="3:9" s="109" customFormat="1" x14ac:dyDescent="0.25">
      <c r="C98" s="110"/>
      <c r="D98" s="114"/>
      <c r="E98" s="119"/>
      <c r="F98" s="116"/>
      <c r="H98" s="117"/>
      <c r="I98" s="118"/>
    </row>
    <row r="99" spans="3:9" s="109" customFormat="1" x14ac:dyDescent="0.25">
      <c r="C99" s="110"/>
      <c r="D99" s="114"/>
      <c r="E99" s="119"/>
      <c r="F99" s="116"/>
      <c r="H99" s="117"/>
      <c r="I99" s="118"/>
    </row>
    <row r="100" spans="3:9" s="109" customFormat="1" x14ac:dyDescent="0.25">
      <c r="C100" s="110"/>
      <c r="D100" s="114"/>
      <c r="E100" s="119"/>
      <c r="F100" s="116"/>
      <c r="H100" s="117"/>
      <c r="I100" s="118"/>
    </row>
    <row r="101" spans="3:9" s="109" customFormat="1" x14ac:dyDescent="0.25">
      <c r="C101" s="110"/>
      <c r="D101" s="114"/>
      <c r="E101" s="119"/>
      <c r="F101" s="116"/>
      <c r="H101" s="117"/>
      <c r="I101" s="118"/>
    </row>
    <row r="102" spans="3:9" s="109" customFormat="1" x14ac:dyDescent="0.25">
      <c r="C102" s="110"/>
      <c r="D102" s="114"/>
      <c r="E102" s="119"/>
      <c r="F102" s="116"/>
      <c r="H102" s="117"/>
      <c r="I102" s="118"/>
    </row>
    <row r="103" spans="3:9" s="109" customFormat="1" x14ac:dyDescent="0.25">
      <c r="C103" s="110"/>
      <c r="D103" s="114"/>
      <c r="E103" s="119"/>
      <c r="F103" s="116"/>
      <c r="H103" s="117"/>
      <c r="I103" s="118"/>
    </row>
    <row r="104" spans="3:9" s="109" customFormat="1" x14ac:dyDescent="0.25">
      <c r="C104" s="110"/>
      <c r="D104" s="114"/>
      <c r="E104" s="119"/>
      <c r="F104" s="116"/>
      <c r="H104" s="117"/>
      <c r="I104" s="118"/>
    </row>
    <row r="105" spans="3:9" s="109" customFormat="1" x14ac:dyDescent="0.25">
      <c r="C105" s="110"/>
      <c r="D105" s="110"/>
      <c r="F105" s="110"/>
      <c r="G105" s="110"/>
      <c r="H105" s="120"/>
    </row>
    <row r="106" spans="3:9" s="109" customFormat="1" x14ac:dyDescent="0.25">
      <c r="C106" s="110"/>
      <c r="D106" s="110"/>
      <c r="F106" s="110"/>
      <c r="G106" s="121"/>
      <c r="H106" s="122"/>
    </row>
  </sheetData>
  <sheetProtection algorithmName="SHA-512" hashValue="+CYV/z9ruY+dwXUNWu3EeEWarGKBhkFYM4d09rYKXci+JxqBSPnuGxpvToLqOdnyiYYkXSruJlcxWFbWLNruQw==" saltValue="QmTSgPPc8viNS1HjLR5qJQ==" spinCount="100000" sheet="1" objects="1" scenarios="1"/>
  <mergeCells count="25">
    <mergeCell ref="C7:J7"/>
    <mergeCell ref="C15:D15"/>
    <mergeCell ref="C94:C95"/>
    <mergeCell ref="C45:D45"/>
    <mergeCell ref="B47:C47"/>
    <mergeCell ref="B60:C60"/>
    <mergeCell ref="C9:K12"/>
    <mergeCell ref="E14:F14"/>
    <mergeCell ref="B48:B59"/>
    <mergeCell ref="C2:J2"/>
    <mergeCell ref="L26:N28"/>
    <mergeCell ref="F27:F28"/>
    <mergeCell ref="B61:C61"/>
    <mergeCell ref="C3:J3"/>
    <mergeCell ref="C24:D24"/>
    <mergeCell ref="C40:D40"/>
    <mergeCell ref="F24:H24"/>
    <mergeCell ref="C4:J4"/>
    <mergeCell ref="C14:D14"/>
    <mergeCell ref="C16:D16"/>
    <mergeCell ref="C18:D18"/>
    <mergeCell ref="E16:F16"/>
    <mergeCell ref="E18:F18"/>
    <mergeCell ref="C5:J5"/>
    <mergeCell ref="C6:J6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'Ecoinvent 3.9'!#REF!</xm:f>
          </x14:formula1>
          <xm:sqref>D93:D104</xm:sqref>
        </x14:dataValidation>
        <x14:dataValidation type="list" allowBlank="1" showInputMessage="1" showErrorMessage="1">
          <x14:formula1>
            <xm:f>'Ecoinvent 3.9'!$A$4:$A$64</xm:f>
          </x14:formula1>
          <xm:sqref>K27 H26:H27 H29:H37</xm:sqref>
        </x14:dataValidation>
        <x14:dataValidation type="list" allowBlank="1" showInputMessage="1" showErrorMessage="1">
          <x14:formula1>
            <xm:f>IF($I$27=0%, 'Ecoinvent 3.9'!$A$65,'Ecoinvent 3.9'!$A$4:$A$64)</xm:f>
          </x14:formula1>
          <xm:sqref>J27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S99"/>
  <sheetViews>
    <sheetView tabSelected="1" topLeftCell="A10" zoomScale="96" zoomScaleNormal="96" workbookViewId="0">
      <selection activeCell="I29" sqref="I29"/>
    </sheetView>
  </sheetViews>
  <sheetFormatPr baseColWidth="10" defaultColWidth="10.85546875" defaultRowHeight="15" x14ac:dyDescent="0.25"/>
  <cols>
    <col min="1" max="1" width="2.5703125" style="47" customWidth="1"/>
    <col min="2" max="2" width="7.42578125" style="47" customWidth="1"/>
    <col min="3" max="3" width="31" style="47" customWidth="1"/>
    <col min="4" max="4" width="24.42578125" style="47" customWidth="1"/>
    <col min="5" max="5" width="17" style="47" customWidth="1"/>
    <col min="6" max="6" width="15.85546875" style="47" customWidth="1"/>
    <col min="7" max="7" width="13.42578125" style="47" customWidth="1"/>
    <col min="8" max="8" width="10.85546875" style="81" customWidth="1"/>
    <col min="9" max="9" width="18.5703125" style="47" customWidth="1"/>
    <col min="10" max="10" width="12.140625" style="47" bestFit="1" customWidth="1"/>
    <col min="11" max="11" width="12.140625" style="47" customWidth="1"/>
    <col min="12" max="16384" width="10.85546875" style="47"/>
  </cols>
  <sheetData>
    <row r="2" spans="3:20" ht="15.75" x14ac:dyDescent="0.25">
      <c r="C2" s="164" t="s">
        <v>127</v>
      </c>
      <c r="D2" s="164"/>
      <c r="E2" s="164"/>
      <c r="F2" s="164"/>
      <c r="G2" s="164"/>
      <c r="H2" s="164"/>
      <c r="I2" s="164"/>
      <c r="J2" s="164"/>
      <c r="K2" s="65"/>
    </row>
    <row r="3" spans="3:20" ht="15.75" x14ac:dyDescent="0.25">
      <c r="C3" s="164"/>
      <c r="D3" s="164"/>
      <c r="E3" s="164"/>
      <c r="F3" s="164"/>
      <c r="G3" s="164"/>
      <c r="H3" s="164"/>
      <c r="I3" s="164"/>
      <c r="J3" s="164"/>
      <c r="K3" s="65"/>
    </row>
    <row r="4" spans="3:20" ht="15.75" x14ac:dyDescent="0.25">
      <c r="C4" s="168" t="s">
        <v>144</v>
      </c>
      <c r="D4" s="168"/>
      <c r="E4" s="168"/>
      <c r="F4" s="168"/>
      <c r="G4" s="168"/>
      <c r="H4" s="168"/>
      <c r="I4" s="168"/>
      <c r="J4" s="168"/>
      <c r="K4" s="65"/>
    </row>
    <row r="5" spans="3:20" ht="36.6" customHeight="1" x14ac:dyDescent="0.25">
      <c r="C5" s="66"/>
      <c r="D5" s="66"/>
      <c r="E5" s="66"/>
      <c r="F5" s="66"/>
      <c r="G5" s="66"/>
      <c r="H5" s="66"/>
      <c r="I5" s="66"/>
      <c r="J5" s="66"/>
      <c r="K5" s="67"/>
    </row>
    <row r="6" spans="3:20" ht="24.6" customHeight="1" x14ac:dyDescent="0.25">
      <c r="C6" s="167"/>
      <c r="D6" s="167"/>
      <c r="E6" s="167"/>
      <c r="F6" s="167"/>
      <c r="G6" s="167"/>
      <c r="H6" s="167"/>
      <c r="I6" s="167"/>
      <c r="J6" s="167"/>
      <c r="K6" s="67"/>
    </row>
    <row r="7" spans="3:20" ht="24" customHeight="1" x14ac:dyDescent="0.25">
      <c r="C7" s="162" t="s">
        <v>133</v>
      </c>
      <c r="D7" s="162"/>
      <c r="E7" s="68" t="s">
        <v>131</v>
      </c>
      <c r="F7" s="68"/>
      <c r="G7" s="67"/>
      <c r="H7" s="67"/>
      <c r="I7" s="67"/>
      <c r="J7" s="67"/>
      <c r="K7" s="67"/>
    </row>
    <row r="8" spans="3:20" ht="12.6" customHeight="1" x14ac:dyDescent="0.25">
      <c r="C8" s="69" t="s">
        <v>138</v>
      </c>
      <c r="D8" s="70"/>
      <c r="E8" s="71"/>
      <c r="F8" s="71"/>
      <c r="G8" s="67"/>
      <c r="H8" s="67"/>
      <c r="I8" s="67"/>
      <c r="J8" s="67"/>
      <c r="K8" s="67"/>
    </row>
    <row r="9" spans="3:20" ht="24.6" customHeight="1" x14ac:dyDescent="0.25">
      <c r="C9" s="162" t="s">
        <v>145</v>
      </c>
      <c r="D9" s="162"/>
      <c r="E9" s="161"/>
      <c r="F9" s="161"/>
      <c r="G9" s="67"/>
      <c r="H9" s="67"/>
      <c r="I9" s="67"/>
      <c r="J9" s="67"/>
      <c r="K9" s="67"/>
    </row>
    <row r="10" spans="3:20" ht="3.75" customHeight="1" x14ac:dyDescent="0.25">
      <c r="C10" s="70"/>
      <c r="D10" s="70"/>
      <c r="E10" s="71"/>
      <c r="F10" s="67"/>
      <c r="G10" s="67"/>
      <c r="H10" s="67"/>
      <c r="I10" s="67"/>
      <c r="J10" s="67"/>
      <c r="K10" s="67"/>
    </row>
    <row r="11" spans="3:20" ht="24.6" customHeight="1" x14ac:dyDescent="0.25">
      <c r="C11" s="162" t="s">
        <v>132</v>
      </c>
      <c r="D11" s="162"/>
      <c r="E11" s="161"/>
      <c r="F11" s="161"/>
      <c r="G11" s="67"/>
      <c r="H11" s="67"/>
      <c r="I11" s="67"/>
      <c r="J11" s="67"/>
      <c r="K11" s="67"/>
    </row>
    <row r="12" spans="3:20" ht="24.6" customHeight="1" x14ac:dyDescent="0.25">
      <c r="C12" s="67"/>
      <c r="D12" s="67"/>
      <c r="E12" s="67"/>
      <c r="F12" s="67"/>
      <c r="G12" s="67"/>
      <c r="H12" s="67"/>
      <c r="I12" s="67"/>
      <c r="J12" s="67"/>
      <c r="K12" s="67"/>
      <c r="L12" s="72" t="s">
        <v>158</v>
      </c>
    </row>
    <row r="13" spans="3:20" ht="15.75" x14ac:dyDescent="0.25">
      <c r="C13" s="73"/>
      <c r="D13" s="74" t="s">
        <v>116</v>
      </c>
      <c r="E13" s="67"/>
      <c r="F13" s="67"/>
      <c r="G13" s="67"/>
      <c r="H13" s="67"/>
      <c r="I13" s="67"/>
      <c r="J13" s="67"/>
      <c r="K13" s="67"/>
      <c r="M13" s="75"/>
      <c r="N13" s="75"/>
      <c r="O13" s="75"/>
      <c r="P13" s="76"/>
      <c r="Q13" s="76"/>
      <c r="R13" s="76"/>
      <c r="S13" s="76"/>
      <c r="T13" s="76"/>
    </row>
    <row r="14" spans="3:20" ht="13.15" customHeight="1" x14ac:dyDescent="0.25">
      <c r="D14" s="77" t="s">
        <v>143</v>
      </c>
      <c r="E14" s="78"/>
      <c r="F14" s="78"/>
      <c r="G14" s="78"/>
      <c r="H14" s="67"/>
      <c r="I14" s="67"/>
      <c r="J14" s="67"/>
      <c r="K14" s="67"/>
      <c r="L14" s="75"/>
      <c r="M14" s="75"/>
      <c r="N14" s="75"/>
      <c r="O14" s="75"/>
      <c r="P14" s="76"/>
      <c r="Q14" s="76"/>
      <c r="R14" s="76"/>
      <c r="S14" s="76"/>
      <c r="T14" s="76"/>
    </row>
    <row r="15" spans="3:20" ht="18.75" x14ac:dyDescent="0.3">
      <c r="C15" s="79"/>
      <c r="D15" s="80" t="s">
        <v>148</v>
      </c>
      <c r="L15" s="82"/>
    </row>
    <row r="16" spans="3:20" ht="18.75" x14ac:dyDescent="0.3">
      <c r="C16" s="83"/>
      <c r="D16" s="84"/>
    </row>
    <row r="17" spans="3:14" ht="17.45" customHeight="1" x14ac:dyDescent="0.3">
      <c r="C17" s="172" t="s">
        <v>117</v>
      </c>
      <c r="D17" s="172"/>
      <c r="E17" s="85"/>
      <c r="F17" s="169" t="s">
        <v>119</v>
      </c>
      <c r="G17" s="169"/>
      <c r="H17" s="169"/>
    </row>
    <row r="18" spans="3:14" ht="9.6" customHeight="1" x14ac:dyDescent="0.3">
      <c r="C18" s="86"/>
      <c r="D18" s="86"/>
      <c r="E18" s="85"/>
      <c r="F18" s="86"/>
      <c r="G18" s="86"/>
      <c r="H18" s="86"/>
    </row>
    <row r="19" spans="3:14" x14ac:dyDescent="0.25">
      <c r="C19" s="87" t="s">
        <v>94</v>
      </c>
      <c r="D19" s="40">
        <v>0.76</v>
      </c>
      <c r="E19" s="88"/>
      <c r="F19" s="87" t="s">
        <v>94</v>
      </c>
      <c r="G19" s="41">
        <v>1</v>
      </c>
      <c r="H19" s="42" t="s">
        <v>55</v>
      </c>
      <c r="I19" s="89"/>
      <c r="J19" s="89"/>
      <c r="K19" s="89"/>
      <c r="L19" s="158"/>
      <c r="M19" s="158"/>
      <c r="N19" s="158"/>
    </row>
    <row r="20" spans="3:14" x14ac:dyDescent="0.25">
      <c r="C20" s="90" t="s">
        <v>95</v>
      </c>
      <c r="D20" s="40">
        <v>0.76</v>
      </c>
      <c r="E20" s="81"/>
      <c r="F20" s="159" t="s">
        <v>95</v>
      </c>
      <c r="G20" s="43">
        <v>0.37</v>
      </c>
      <c r="H20" s="42" t="s">
        <v>12</v>
      </c>
      <c r="I20" s="45">
        <v>0.3</v>
      </c>
      <c r="J20" s="42" t="s">
        <v>55</v>
      </c>
      <c r="L20" s="158"/>
      <c r="M20" s="158"/>
      <c r="N20" s="158"/>
    </row>
    <row r="21" spans="3:14" x14ac:dyDescent="0.25">
      <c r="C21" s="90" t="s">
        <v>96</v>
      </c>
      <c r="D21" s="40">
        <v>0.76</v>
      </c>
      <c r="E21" s="81"/>
      <c r="F21" s="160"/>
      <c r="G21" s="44">
        <v>0.33</v>
      </c>
      <c r="H21" s="42" t="s">
        <v>61</v>
      </c>
      <c r="I21" s="91" t="s">
        <v>93</v>
      </c>
      <c r="J21" s="89"/>
      <c r="K21" s="89"/>
      <c r="L21" s="158"/>
      <c r="M21" s="158"/>
      <c r="N21" s="158"/>
    </row>
    <row r="22" spans="3:14" x14ac:dyDescent="0.25">
      <c r="C22" s="90" t="s">
        <v>97</v>
      </c>
      <c r="D22" s="40">
        <v>0.76</v>
      </c>
      <c r="E22" s="92"/>
      <c r="F22" s="90" t="s">
        <v>96</v>
      </c>
      <c r="G22" s="45">
        <v>1</v>
      </c>
      <c r="H22" s="42" t="s">
        <v>61</v>
      </c>
      <c r="I22" s="89"/>
      <c r="J22" s="89"/>
      <c r="K22" s="89"/>
    </row>
    <row r="23" spans="3:14" x14ac:dyDescent="0.25">
      <c r="C23" s="90" t="s">
        <v>98</v>
      </c>
      <c r="D23" s="40">
        <v>2.52</v>
      </c>
      <c r="E23" s="81"/>
      <c r="F23" s="90" t="s">
        <v>97</v>
      </c>
      <c r="G23" s="45">
        <v>1</v>
      </c>
      <c r="H23" s="42" t="s">
        <v>55</v>
      </c>
      <c r="I23" s="89"/>
      <c r="J23" s="89"/>
      <c r="K23" s="89"/>
    </row>
    <row r="24" spans="3:14" x14ac:dyDescent="0.25">
      <c r="C24" s="90" t="s">
        <v>99</v>
      </c>
      <c r="D24" s="40">
        <v>2.52</v>
      </c>
      <c r="E24" s="81"/>
      <c r="F24" s="90" t="s">
        <v>98</v>
      </c>
      <c r="G24" s="45">
        <v>1</v>
      </c>
      <c r="H24" s="42" t="s">
        <v>55</v>
      </c>
      <c r="I24" s="89"/>
      <c r="J24" s="89"/>
      <c r="K24" s="89"/>
    </row>
    <row r="25" spans="3:14" x14ac:dyDescent="0.25">
      <c r="C25" s="90" t="s">
        <v>100</v>
      </c>
      <c r="D25" s="40">
        <v>2.68</v>
      </c>
      <c r="E25" s="81"/>
      <c r="F25" s="90" t="s">
        <v>99</v>
      </c>
      <c r="G25" s="45">
        <v>1</v>
      </c>
      <c r="H25" s="42" t="s">
        <v>55</v>
      </c>
      <c r="I25" s="89"/>
      <c r="J25" s="89"/>
      <c r="K25" s="89"/>
    </row>
    <row r="26" spans="3:14" x14ac:dyDescent="0.25">
      <c r="C26" s="90" t="s">
        <v>102</v>
      </c>
      <c r="D26" s="40">
        <v>26.8</v>
      </c>
      <c r="E26" s="81"/>
      <c r="F26" s="90" t="s">
        <v>100</v>
      </c>
      <c r="G26" s="45">
        <v>1</v>
      </c>
      <c r="H26" s="42" t="s">
        <v>55</v>
      </c>
      <c r="I26" s="89"/>
      <c r="J26" s="89"/>
      <c r="K26" s="89"/>
    </row>
    <row r="27" spans="3:14" x14ac:dyDescent="0.25">
      <c r="C27" s="90" t="s">
        <v>101</v>
      </c>
      <c r="D27" s="40">
        <v>26.8</v>
      </c>
      <c r="E27" s="81"/>
      <c r="F27" s="90" t="s">
        <v>102</v>
      </c>
      <c r="G27" s="45">
        <v>1</v>
      </c>
      <c r="H27" s="42" t="s">
        <v>55</v>
      </c>
      <c r="I27" s="89"/>
      <c r="J27" s="89"/>
      <c r="K27" s="89"/>
    </row>
    <row r="28" spans="3:14" x14ac:dyDescent="0.25">
      <c r="C28" s="90" t="s">
        <v>103</v>
      </c>
      <c r="D28" s="40">
        <v>2.58</v>
      </c>
      <c r="E28" s="81"/>
      <c r="F28" s="90" t="s">
        <v>101</v>
      </c>
      <c r="G28" s="45">
        <v>1</v>
      </c>
      <c r="H28" s="42" t="s">
        <v>55</v>
      </c>
      <c r="I28" s="89"/>
      <c r="J28" s="89"/>
      <c r="K28" s="89"/>
    </row>
    <row r="29" spans="3:14" x14ac:dyDescent="0.25">
      <c r="C29" s="90" t="s">
        <v>104</v>
      </c>
      <c r="D29" s="40">
        <v>0</v>
      </c>
      <c r="E29" s="81"/>
      <c r="F29" s="90" t="s">
        <v>103</v>
      </c>
      <c r="G29" s="45">
        <v>1</v>
      </c>
      <c r="H29" s="42" t="s">
        <v>55</v>
      </c>
      <c r="I29" s="89"/>
      <c r="J29" s="89"/>
      <c r="K29" s="89"/>
    </row>
    <row r="30" spans="3:14" x14ac:dyDescent="0.25">
      <c r="F30" s="90" t="s">
        <v>104</v>
      </c>
      <c r="G30" s="45">
        <v>1</v>
      </c>
      <c r="H30" s="42" t="s">
        <v>55</v>
      </c>
      <c r="I30" s="89"/>
      <c r="J30" s="89"/>
      <c r="K30" s="89"/>
    </row>
    <row r="31" spans="3:14" x14ac:dyDescent="0.25">
      <c r="E31" s="81"/>
      <c r="H31" s="47"/>
    </row>
    <row r="32" spans="3:14" ht="15" customHeight="1" x14ac:dyDescent="0.25">
      <c r="E32" s="81"/>
      <c r="H32" s="47"/>
    </row>
    <row r="33" spans="2:45" x14ac:dyDescent="0.25">
      <c r="C33" s="169" t="s">
        <v>123</v>
      </c>
      <c r="D33" s="169"/>
      <c r="E33" s="80"/>
      <c r="F33" s="80"/>
      <c r="G33" s="80"/>
      <c r="H33" s="93"/>
      <c r="I33" s="80"/>
    </row>
    <row r="34" spans="2:45" ht="10.15" customHeight="1" x14ac:dyDescent="0.25">
      <c r="C34" s="94"/>
      <c r="D34" s="94"/>
      <c r="E34" s="80"/>
      <c r="F34" s="80"/>
      <c r="G34" s="80"/>
      <c r="H34" s="93"/>
      <c r="I34" s="80"/>
    </row>
    <row r="35" spans="2:45" x14ac:dyDescent="0.25">
      <c r="C35" s="95" t="s">
        <v>105</v>
      </c>
      <c r="D35" s="46">
        <v>605</v>
      </c>
      <c r="E35" s="46">
        <v>610</v>
      </c>
      <c r="F35" s="46">
        <v>615</v>
      </c>
      <c r="G35" s="46">
        <v>620</v>
      </c>
      <c r="H35" s="46">
        <v>625</v>
      </c>
      <c r="I35" s="46"/>
      <c r="J35" s="96"/>
      <c r="K35" s="96"/>
    </row>
    <row r="36" spans="2:45" ht="65.25" customHeight="1" x14ac:dyDescent="0.25">
      <c r="C36" s="97" t="s">
        <v>135</v>
      </c>
      <c r="D36" s="105">
        <f>+D53</f>
        <v>568.44699569443378</v>
      </c>
      <c r="E36" s="105">
        <f t="shared" ref="E36:H36" si="0">+E53</f>
        <v>563.79579081169254</v>
      </c>
      <c r="F36" s="105">
        <f t="shared" si="0"/>
        <v>559.2202152766381</v>
      </c>
      <c r="G36" s="105">
        <f t="shared" si="0"/>
        <v>554.71843934698779</v>
      </c>
      <c r="H36" s="105">
        <f t="shared" si="0"/>
        <v>550.28869183221184</v>
      </c>
      <c r="I36" s="20"/>
      <c r="J36" s="96"/>
      <c r="K36" s="96"/>
      <c r="L36" s="98" t="s">
        <v>118</v>
      </c>
    </row>
    <row r="37" spans="2:45" x14ac:dyDescent="0.25">
      <c r="L37" s="98" t="s">
        <v>120</v>
      </c>
    </row>
    <row r="38" spans="2:45" ht="15.6" customHeight="1" x14ac:dyDescent="0.25">
      <c r="B38" s="80"/>
      <c r="C38" s="169" t="s">
        <v>124</v>
      </c>
      <c r="D38" s="169"/>
      <c r="E38" s="80"/>
      <c r="F38" s="80"/>
      <c r="G38" s="80"/>
      <c r="H38" s="93"/>
      <c r="I38" s="80"/>
      <c r="L38" s="98"/>
    </row>
    <row r="39" spans="2:45" ht="12.6" customHeight="1" x14ac:dyDescent="0.25">
      <c r="B39" s="80"/>
      <c r="C39" s="99"/>
      <c r="D39" s="99"/>
      <c r="E39" s="80"/>
      <c r="F39" s="80"/>
      <c r="G39" s="80"/>
      <c r="H39" s="93"/>
      <c r="I39" s="80"/>
      <c r="L39" s="100"/>
      <c r="M39" s="101" t="s">
        <v>121</v>
      </c>
    </row>
    <row r="40" spans="2:45" x14ac:dyDescent="0.25">
      <c r="B40" s="170" t="s">
        <v>105</v>
      </c>
      <c r="C40" s="170"/>
      <c r="D40" s="108">
        <f>+D35</f>
        <v>605</v>
      </c>
      <c r="E40" s="108">
        <f t="shared" ref="E40:H40" si="1">+E35</f>
        <v>610</v>
      </c>
      <c r="F40" s="108">
        <f t="shared" si="1"/>
        <v>615</v>
      </c>
      <c r="G40" s="108">
        <f t="shared" si="1"/>
        <v>620</v>
      </c>
      <c r="H40" s="108">
        <f t="shared" si="1"/>
        <v>625</v>
      </c>
      <c r="I40" s="108"/>
      <c r="L40" s="100"/>
      <c r="M40" s="101" t="s">
        <v>136</v>
      </c>
    </row>
    <row r="41" spans="2:45" x14ac:dyDescent="0.25">
      <c r="B41" s="171" t="s">
        <v>107</v>
      </c>
      <c r="C41" s="87" t="s">
        <v>94</v>
      </c>
      <c r="D41" s="106">
        <v>43.317772123477347</v>
      </c>
      <c r="E41" s="106">
        <v>42.962708417547205</v>
      </c>
      <c r="F41" s="106">
        <v>42.613418105209419</v>
      </c>
      <c r="G41" s="106">
        <v>42.269761507586765</v>
      </c>
      <c r="H41" s="106">
        <v>41.93160341552607</v>
      </c>
      <c r="I41" s="106"/>
      <c r="L41" s="98"/>
      <c r="M41" s="98" t="s">
        <v>122</v>
      </c>
    </row>
    <row r="42" spans="2:45" x14ac:dyDescent="0.25">
      <c r="B42" s="171"/>
      <c r="C42" s="90" t="s">
        <v>95</v>
      </c>
      <c r="D42" s="106">
        <v>145.40712633023173</v>
      </c>
      <c r="E42" s="106">
        <v>144.21526463900034</v>
      </c>
      <c r="F42" s="106">
        <v>143.04278281266699</v>
      </c>
      <c r="G42" s="106">
        <v>141.88921198353259</v>
      </c>
      <c r="H42" s="106">
        <v>140.75409828766433</v>
      </c>
      <c r="I42" s="106"/>
      <c r="L42" s="98" t="s">
        <v>128</v>
      </c>
    </row>
    <row r="43" spans="2:45" x14ac:dyDescent="0.25">
      <c r="B43" s="171"/>
      <c r="C43" s="90" t="s">
        <v>96</v>
      </c>
      <c r="D43" s="106">
        <v>83.721284160658527</v>
      </c>
      <c r="E43" s="106">
        <v>83.035044126554766</v>
      </c>
      <c r="F43" s="106">
        <v>82.359962466989288</v>
      </c>
      <c r="G43" s="106">
        <v>81.695769221287762</v>
      </c>
      <c r="H43" s="106">
        <v>81.042203067517448</v>
      </c>
      <c r="I43" s="106"/>
      <c r="L43" s="98" t="s">
        <v>129</v>
      </c>
    </row>
    <row r="44" spans="2:45" x14ac:dyDescent="0.25">
      <c r="B44" s="171"/>
      <c r="C44" s="90" t="s">
        <v>97</v>
      </c>
      <c r="D44" s="106">
        <v>3.4193907990743808</v>
      </c>
      <c r="E44" s="106">
        <v>3.3913630056393447</v>
      </c>
      <c r="F44" s="106">
        <v>3.3637909486829272</v>
      </c>
      <c r="G44" s="106">
        <v>3.3366636023225813</v>
      </c>
      <c r="H44" s="106">
        <v>3.3099702935040005</v>
      </c>
      <c r="I44" s="106"/>
      <c r="K44" s="77"/>
      <c r="AL44" s="77"/>
      <c r="AM44" s="77"/>
      <c r="AN44" s="77"/>
      <c r="AO44" s="77"/>
      <c r="AP44" s="77"/>
      <c r="AQ44" s="77"/>
      <c r="AR44" s="77"/>
      <c r="AS44" s="77"/>
    </row>
    <row r="45" spans="2:45" x14ac:dyDescent="0.25">
      <c r="B45" s="171"/>
      <c r="C45" s="90" t="s">
        <v>98</v>
      </c>
      <c r="D45" s="106">
        <v>31.625266909090914</v>
      </c>
      <c r="E45" s="106">
        <v>31.36604340983607</v>
      </c>
      <c r="F45" s="106">
        <v>31.111034926829273</v>
      </c>
      <c r="G45" s="106">
        <v>30.86013948387097</v>
      </c>
      <c r="H45" s="106">
        <v>30.613258368000004</v>
      </c>
      <c r="I45" s="106"/>
      <c r="K45" s="77"/>
      <c r="L45" s="102" t="s">
        <v>149</v>
      </c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</row>
    <row r="46" spans="2:45" x14ac:dyDescent="0.25">
      <c r="B46" s="171"/>
      <c r="C46" s="90" t="s">
        <v>99</v>
      </c>
      <c r="D46" s="106">
        <v>161.06423801652895</v>
      </c>
      <c r="E46" s="106">
        <v>159.74403934426232</v>
      </c>
      <c r="F46" s="106">
        <v>158.44530731707317</v>
      </c>
      <c r="G46" s="106">
        <v>157.1675225806452</v>
      </c>
      <c r="H46" s="106">
        <v>155.91018240000002</v>
      </c>
      <c r="I46" s="106"/>
      <c r="K46" s="77"/>
      <c r="L46" s="102" t="s">
        <v>150</v>
      </c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</row>
    <row r="47" spans="2:45" x14ac:dyDescent="0.25">
      <c r="B47" s="171"/>
      <c r="C47" s="90" t="s">
        <v>100</v>
      </c>
      <c r="D47" s="106">
        <v>33.53322314049587</v>
      </c>
      <c r="E47" s="106">
        <v>33.258360655737711</v>
      </c>
      <c r="F47" s="106">
        <v>32.987967479674801</v>
      </c>
      <c r="G47" s="106">
        <v>32.721935483870972</v>
      </c>
      <c r="H47" s="106">
        <v>32.460160000000002</v>
      </c>
      <c r="I47" s="106"/>
      <c r="K47" s="77"/>
      <c r="L47" s="102" t="s">
        <v>151</v>
      </c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</row>
    <row r="48" spans="2:45" x14ac:dyDescent="0.25">
      <c r="B48" s="171"/>
      <c r="C48" s="90" t="s">
        <v>102</v>
      </c>
      <c r="D48" s="106">
        <v>47.841322314049592</v>
      </c>
      <c r="E48" s="106">
        <v>47.449180327868859</v>
      </c>
      <c r="F48" s="106">
        <v>47.063414634146348</v>
      </c>
      <c r="G48" s="106">
        <v>46.683870967741939</v>
      </c>
      <c r="H48" s="106">
        <v>46.310400000000008</v>
      </c>
      <c r="I48" s="106"/>
      <c r="K48" s="77"/>
      <c r="L48" s="102" t="s">
        <v>152</v>
      </c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</row>
    <row r="49" spans="2:45" x14ac:dyDescent="0.25">
      <c r="B49" s="171"/>
      <c r="C49" s="90" t="s">
        <v>101</v>
      </c>
      <c r="D49" s="106">
        <v>2.6578512396694212</v>
      </c>
      <c r="E49" s="106">
        <v>2.6360655737704914</v>
      </c>
      <c r="F49" s="106">
        <v>2.6146341463414631</v>
      </c>
      <c r="G49" s="106">
        <v>2.5935483870967739</v>
      </c>
      <c r="H49" s="106">
        <v>2.5727999999999995</v>
      </c>
      <c r="I49" s="106"/>
      <c r="K49" s="77"/>
      <c r="L49" s="102" t="s">
        <v>153</v>
      </c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</row>
    <row r="50" spans="2:45" x14ac:dyDescent="0.25">
      <c r="B50" s="171"/>
      <c r="C50" s="90" t="s">
        <v>103</v>
      </c>
      <c r="D50" s="106">
        <v>14.859520661157026</v>
      </c>
      <c r="E50" s="106">
        <v>14.73772131147541</v>
      </c>
      <c r="F50" s="106">
        <v>14.617902439024391</v>
      </c>
      <c r="G50" s="106">
        <v>14.500016129032259</v>
      </c>
      <c r="H50" s="106">
        <v>14.384016000000001</v>
      </c>
      <c r="I50" s="106"/>
      <c r="K50" s="77"/>
      <c r="L50" s="102" t="s">
        <v>154</v>
      </c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</row>
    <row r="51" spans="2:45" x14ac:dyDescent="0.25">
      <c r="B51" s="171"/>
      <c r="C51" s="90" t="s">
        <v>104</v>
      </c>
      <c r="D51" s="106">
        <v>0</v>
      </c>
      <c r="E51" s="106">
        <v>0</v>
      </c>
      <c r="F51" s="106">
        <v>0</v>
      </c>
      <c r="G51" s="106">
        <v>0</v>
      </c>
      <c r="H51" s="106">
        <v>0</v>
      </c>
      <c r="I51" s="106"/>
      <c r="K51" s="77"/>
      <c r="L51" s="102" t="s">
        <v>155</v>
      </c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</row>
    <row r="52" spans="2:45" x14ac:dyDescent="0.25">
      <c r="B52" s="165" t="s">
        <v>106</v>
      </c>
      <c r="C52" s="165"/>
      <c r="D52" s="106">
        <v>567.44699569443378</v>
      </c>
      <c r="E52" s="106">
        <v>562.79579081169254</v>
      </c>
      <c r="F52" s="106">
        <v>558.2202152766381</v>
      </c>
      <c r="G52" s="106">
        <v>553.71843934698779</v>
      </c>
      <c r="H52" s="106">
        <v>549.28869183221184</v>
      </c>
      <c r="I52" s="106"/>
      <c r="K52" s="77"/>
      <c r="L52" s="102" t="s">
        <v>156</v>
      </c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</row>
    <row r="53" spans="2:45" ht="45" customHeight="1" x14ac:dyDescent="0.25">
      <c r="B53" s="166" t="s">
        <v>115</v>
      </c>
      <c r="C53" s="166"/>
      <c r="D53" s="107">
        <v>568.44699569443378</v>
      </c>
      <c r="E53" s="107">
        <v>563.79579081169254</v>
      </c>
      <c r="F53" s="107">
        <v>559.2202152766381</v>
      </c>
      <c r="G53" s="107">
        <v>554.71843934698779</v>
      </c>
      <c r="H53" s="107">
        <v>550.28869183221184</v>
      </c>
      <c r="I53" s="10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</row>
    <row r="81" spans="3:9" s="123" customFormat="1" x14ac:dyDescent="0.25">
      <c r="H81" s="124"/>
    </row>
    <row r="82" spans="3:9" s="123" customFormat="1" x14ac:dyDescent="0.25">
      <c r="H82" s="124"/>
    </row>
    <row r="83" spans="3:9" s="123" customFormat="1" ht="18.600000000000001" customHeight="1" x14ac:dyDescent="0.3">
      <c r="C83" s="125"/>
      <c r="D83" s="125"/>
      <c r="E83" s="125"/>
      <c r="F83" s="125"/>
      <c r="G83" s="125"/>
      <c r="H83" s="125"/>
    </row>
    <row r="84" spans="3:9" s="123" customFormat="1" ht="15.75" x14ac:dyDescent="0.25">
      <c r="C84" s="126"/>
      <c r="D84" s="127"/>
      <c r="E84" s="127"/>
      <c r="F84" s="127"/>
      <c r="H84" s="127"/>
    </row>
    <row r="85" spans="3:9" s="123" customFormat="1" x14ac:dyDescent="0.25">
      <c r="C85" s="127"/>
      <c r="D85" s="128"/>
      <c r="E85" s="129"/>
      <c r="F85" s="130"/>
      <c r="H85" s="131"/>
      <c r="I85" s="132"/>
    </row>
    <row r="86" spans="3:9" s="123" customFormat="1" x14ac:dyDescent="0.25">
      <c r="C86" s="163"/>
      <c r="D86" s="128"/>
      <c r="E86" s="133"/>
      <c r="F86" s="130"/>
      <c r="H86" s="131"/>
      <c r="I86" s="132"/>
    </row>
    <row r="87" spans="3:9" s="123" customFormat="1" x14ac:dyDescent="0.25">
      <c r="C87" s="163"/>
      <c r="D87" s="128"/>
      <c r="E87" s="133"/>
      <c r="F87" s="130"/>
      <c r="H87" s="131"/>
      <c r="I87" s="132"/>
    </row>
    <row r="88" spans="3:9" s="123" customFormat="1" x14ac:dyDescent="0.25">
      <c r="C88" s="124"/>
      <c r="D88" s="128"/>
      <c r="E88" s="133"/>
      <c r="F88" s="130"/>
      <c r="H88" s="131"/>
      <c r="I88" s="132"/>
    </row>
    <row r="89" spans="3:9" s="123" customFormat="1" x14ac:dyDescent="0.25">
      <c r="C89" s="124"/>
      <c r="D89" s="128"/>
      <c r="E89" s="133"/>
      <c r="F89" s="130"/>
      <c r="H89" s="131"/>
      <c r="I89" s="132"/>
    </row>
    <row r="90" spans="3:9" s="123" customFormat="1" x14ac:dyDescent="0.25">
      <c r="C90" s="124"/>
      <c r="D90" s="128"/>
      <c r="E90" s="133"/>
      <c r="F90" s="130"/>
      <c r="H90" s="131"/>
      <c r="I90" s="132"/>
    </row>
    <row r="91" spans="3:9" s="123" customFormat="1" x14ac:dyDescent="0.25">
      <c r="C91" s="124"/>
      <c r="D91" s="128"/>
      <c r="E91" s="133"/>
      <c r="F91" s="130"/>
      <c r="H91" s="131"/>
      <c r="I91" s="132"/>
    </row>
    <row r="92" spans="3:9" s="123" customFormat="1" x14ac:dyDescent="0.25">
      <c r="C92" s="124"/>
      <c r="D92" s="128"/>
      <c r="E92" s="133"/>
      <c r="F92" s="130"/>
      <c r="H92" s="131"/>
      <c r="I92" s="132"/>
    </row>
    <row r="93" spans="3:9" s="123" customFormat="1" x14ac:dyDescent="0.25">
      <c r="C93" s="124"/>
      <c r="D93" s="128"/>
      <c r="E93" s="133"/>
      <c r="F93" s="130"/>
      <c r="H93" s="131"/>
      <c r="I93" s="132"/>
    </row>
    <row r="94" spans="3:9" s="123" customFormat="1" x14ac:dyDescent="0.25">
      <c r="C94" s="124"/>
      <c r="D94" s="128"/>
      <c r="E94" s="133"/>
      <c r="F94" s="130"/>
      <c r="H94" s="131"/>
      <c r="I94" s="132"/>
    </row>
    <row r="95" spans="3:9" s="123" customFormat="1" x14ac:dyDescent="0.25">
      <c r="C95" s="124"/>
      <c r="D95" s="128"/>
      <c r="E95" s="133"/>
      <c r="F95" s="130"/>
      <c r="H95" s="131"/>
      <c r="I95" s="132"/>
    </row>
    <row r="96" spans="3:9" s="123" customFormat="1" x14ac:dyDescent="0.25">
      <c r="C96" s="124"/>
      <c r="D96" s="128"/>
      <c r="E96" s="133"/>
      <c r="F96" s="130"/>
      <c r="H96" s="131"/>
      <c r="I96" s="132"/>
    </row>
    <row r="97" spans="3:8" s="123" customFormat="1" x14ac:dyDescent="0.25">
      <c r="C97" s="124"/>
      <c r="D97" s="124"/>
      <c r="F97" s="124"/>
      <c r="G97" s="124"/>
      <c r="H97" s="134"/>
    </row>
    <row r="98" spans="3:8" s="123" customFormat="1" x14ac:dyDescent="0.25">
      <c r="C98" s="124"/>
      <c r="D98" s="124"/>
      <c r="F98" s="124"/>
      <c r="G98" s="135"/>
      <c r="H98" s="136"/>
    </row>
    <row r="99" spans="3:8" s="123" customFormat="1" x14ac:dyDescent="0.25">
      <c r="H99" s="124"/>
    </row>
  </sheetData>
  <sheetProtection algorithmName="SHA-512" hashValue="SVs+YtGaNqiZRcyxP01wEeMvNJYd6jQ0F0AfLtMmUSp2tqoDgCwye9Kyn5Wnnhy8j8+iyOTYXVzGttJOwyqbuA==" saltValue="LYV1ejLXz8lyA7AONC+Lig==" spinCount="100000" sheet="1" objects="1" scenarios="1"/>
  <mergeCells count="19">
    <mergeCell ref="C86:C87"/>
    <mergeCell ref="C2:J3"/>
    <mergeCell ref="B52:C52"/>
    <mergeCell ref="B53:C53"/>
    <mergeCell ref="C6:J6"/>
    <mergeCell ref="C7:D7"/>
    <mergeCell ref="C9:D9"/>
    <mergeCell ref="C4:J4"/>
    <mergeCell ref="C33:D33"/>
    <mergeCell ref="C38:D38"/>
    <mergeCell ref="B40:C40"/>
    <mergeCell ref="B41:B51"/>
    <mergeCell ref="C17:D17"/>
    <mergeCell ref="F17:H17"/>
    <mergeCell ref="L19:N21"/>
    <mergeCell ref="F20:F21"/>
    <mergeCell ref="E9:F9"/>
    <mergeCell ref="C11:D11"/>
    <mergeCell ref="E11:F1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'Ecoinvent 3.9'!$A$4:$A$64</xm:f>
          </x14:formula1>
          <xm:sqref>J20:K20 H19:H30</xm:sqref>
        </x14:dataValidation>
        <x14:dataValidation type="list" allowBlank="1" showInputMessage="1" showErrorMessage="1">
          <x14:formula1>
            <xm:f>'Ecoinvent 3.9'!#REF!</xm:f>
          </x14:formula1>
          <xm:sqref>D85:D96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7"/>
  <sheetViews>
    <sheetView workbookViewId="0">
      <selection activeCell="O11" sqref="O11"/>
    </sheetView>
  </sheetViews>
  <sheetFormatPr baseColWidth="10" defaultColWidth="10.85546875" defaultRowHeight="15" x14ac:dyDescent="0.25"/>
  <cols>
    <col min="1" max="1" width="10.85546875" style="178"/>
    <col min="2" max="2" width="32.140625" style="178" customWidth="1"/>
    <col min="3" max="4" width="11" style="178" bestFit="1" customWidth="1"/>
    <col min="5" max="5" width="11.42578125" style="178" bestFit="1" customWidth="1"/>
    <col min="6" max="7" width="11" style="178" bestFit="1" customWidth="1"/>
    <col min="8" max="8" width="18.42578125" style="178" customWidth="1"/>
    <col min="9" max="11" width="11" style="178" bestFit="1" customWidth="1"/>
    <col min="12" max="16384" width="10.85546875" style="178"/>
  </cols>
  <sheetData>
    <row r="1" spans="1:15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8.75" x14ac:dyDescent="0.3">
      <c r="A2" s="56"/>
      <c r="B2" s="173" t="s">
        <v>91</v>
      </c>
      <c r="C2" s="173"/>
      <c r="D2" s="55"/>
      <c r="E2" s="55"/>
      <c r="F2" s="55"/>
      <c r="G2" s="56"/>
      <c r="H2" s="173" t="s">
        <v>92</v>
      </c>
      <c r="I2" s="173"/>
      <c r="J2" s="173"/>
      <c r="K2" s="56"/>
      <c r="L2" s="56"/>
      <c r="M2" s="56"/>
      <c r="N2" s="56"/>
      <c r="O2" s="56"/>
    </row>
    <row r="3" spans="1:15" ht="18.75" x14ac:dyDescent="0.3">
      <c r="A3" s="56"/>
      <c r="B3" s="139"/>
      <c r="C3" s="183"/>
      <c r="D3" s="184"/>
      <c r="E3" s="184"/>
      <c r="F3" s="55"/>
      <c r="G3" s="56"/>
      <c r="H3" s="139"/>
      <c r="I3" s="139"/>
      <c r="J3" s="139"/>
      <c r="K3" s="56"/>
      <c r="L3" s="56"/>
      <c r="M3" s="56"/>
      <c r="N3" s="56"/>
      <c r="O3" s="56"/>
    </row>
    <row r="4" spans="1:15" x14ac:dyDescent="0.25">
      <c r="A4" s="56"/>
      <c r="B4" s="141" t="s">
        <v>94</v>
      </c>
      <c r="C4" s="58">
        <f>'Outil de conversion'!D26</f>
        <v>0</v>
      </c>
      <c r="D4" s="141">
        <v>1.1299999999999999</v>
      </c>
      <c r="E4" s="185" t="e">
        <f>E5*D4*67%</f>
        <v>#DIV/0!</v>
      </c>
      <c r="F4" s="59" t="s">
        <v>85</v>
      </c>
      <c r="G4" s="56"/>
      <c r="H4" s="60" t="s">
        <v>94</v>
      </c>
      <c r="I4" s="141">
        <f>'Outil de conversion'!G26</f>
        <v>1</v>
      </c>
      <c r="J4" s="58" t="str">
        <f>'Outil de conversion'!H26</f>
        <v xml:space="preserve"> Chine </v>
      </c>
      <c r="K4" s="56"/>
      <c r="L4" s="56"/>
      <c r="M4" s="56"/>
      <c r="N4" s="56"/>
      <c r="O4" s="56"/>
    </row>
    <row r="5" spans="1:15" x14ac:dyDescent="0.25">
      <c r="A5" s="56"/>
      <c r="B5" s="58" t="s">
        <v>95</v>
      </c>
      <c r="C5" s="58">
        <f>'Outil de conversion'!D27</f>
        <v>0</v>
      </c>
      <c r="D5" s="58">
        <v>1.04</v>
      </c>
      <c r="E5" s="186" t="e">
        <f>E6*D5</f>
        <v>#DIV/0!</v>
      </c>
      <c r="F5" s="58" t="s">
        <v>85</v>
      </c>
      <c r="G5" s="56"/>
      <c r="H5" s="140" t="s">
        <v>95</v>
      </c>
      <c r="I5" s="141">
        <f>'Outil de conversion'!G27</f>
        <v>0.67</v>
      </c>
      <c r="J5" s="58" t="str">
        <f>'Outil de conversion'!H27</f>
        <v xml:space="preserve"> Chine </v>
      </c>
      <c r="K5" s="58">
        <f>'Outil de conversion'!I27</f>
        <v>0</v>
      </c>
      <c r="L5" s="58" t="str">
        <f>'Outil de conversion'!J27</f>
        <v xml:space="preserve">NA </v>
      </c>
      <c r="M5" s="56"/>
      <c r="N5" s="56"/>
      <c r="O5" s="56"/>
    </row>
    <row r="6" spans="1:15" x14ac:dyDescent="0.25">
      <c r="A6" s="56"/>
      <c r="B6" s="58" t="s">
        <v>96</v>
      </c>
      <c r="C6" s="58">
        <f>'Outil de conversion'!D28</f>
        <v>0</v>
      </c>
      <c r="D6" s="58">
        <v>1.79</v>
      </c>
      <c r="E6" s="186" t="e">
        <f>E7*D6</f>
        <v>#DIV/0!</v>
      </c>
      <c r="F6" s="58" t="s">
        <v>85</v>
      </c>
      <c r="G6" s="56"/>
      <c r="H6" s="140"/>
      <c r="I6" s="141">
        <f>'Outil de conversion'!G28</f>
        <v>0.33</v>
      </c>
      <c r="J6" s="58" t="str">
        <f>'Outil de conversion'!H28</f>
        <v xml:space="preserve"> Chine </v>
      </c>
      <c r="K6" s="56" t="s">
        <v>93</v>
      </c>
      <c r="L6" s="56"/>
      <c r="M6" s="56"/>
      <c r="N6" s="56"/>
      <c r="O6" s="56"/>
    </row>
    <row r="7" spans="1:15" x14ac:dyDescent="0.25">
      <c r="A7" s="56"/>
      <c r="B7" s="58" t="s">
        <v>97</v>
      </c>
      <c r="C7" s="58">
        <f>'Outil de conversion'!D29</f>
        <v>0</v>
      </c>
      <c r="D7" s="58" t="e">
        <f>+(ROUNDUP((C7/(E8*2330*10^-6)/1000),2)+0.07)/ROUNDUP((C7/(E8*2330*10^-6)/1000),2)</f>
        <v>#DIV/0!</v>
      </c>
      <c r="E7" s="186" t="e">
        <f>+(0.07+ROUNDUP((C7/(E8*2330*10^-6)/1000),2))*E8*2330*10^-6*1000</f>
        <v>#DIV/0!</v>
      </c>
      <c r="F7" s="58" t="s">
        <v>85</v>
      </c>
      <c r="G7" s="56"/>
      <c r="H7" s="62" t="s">
        <v>96</v>
      </c>
      <c r="I7" s="141">
        <f>'Outil de conversion'!G29</f>
        <v>1</v>
      </c>
      <c r="J7" s="58" t="str">
        <f>'Outil de conversion'!H29</f>
        <v xml:space="preserve"> Chine </v>
      </c>
      <c r="K7" s="56"/>
      <c r="L7" s="56"/>
      <c r="M7" s="56"/>
      <c r="N7" s="56"/>
      <c r="O7" s="56"/>
    </row>
    <row r="8" spans="1:15" x14ac:dyDescent="0.25">
      <c r="A8" s="56"/>
      <c r="B8" s="58" t="s">
        <v>98</v>
      </c>
      <c r="C8" s="58">
        <f>'Outil de conversion'!D30</f>
        <v>0</v>
      </c>
      <c r="D8" s="58">
        <v>1.01</v>
      </c>
      <c r="E8" s="186">
        <f>E9*D8</f>
        <v>0</v>
      </c>
      <c r="F8" s="58" t="s">
        <v>86</v>
      </c>
      <c r="G8" s="56"/>
      <c r="H8" s="62" t="s">
        <v>97</v>
      </c>
      <c r="I8" s="141">
        <f>'Outil de conversion'!G30</f>
        <v>1</v>
      </c>
      <c r="J8" s="58" t="str">
        <f>'Outil de conversion'!H30</f>
        <v xml:space="preserve"> Chine </v>
      </c>
      <c r="K8" s="56"/>
      <c r="L8" s="56"/>
      <c r="M8" s="56"/>
      <c r="N8" s="56"/>
      <c r="O8" s="56"/>
    </row>
    <row r="9" spans="1:15" x14ac:dyDescent="0.25">
      <c r="A9" s="56"/>
      <c r="B9" s="58" t="s">
        <v>99</v>
      </c>
      <c r="C9" s="58">
        <f>'Outil de conversion'!D31</f>
        <v>0</v>
      </c>
      <c r="D9" s="58">
        <v>1.02</v>
      </c>
      <c r="E9" s="186">
        <f>C9*D9</f>
        <v>0</v>
      </c>
      <c r="F9" s="58" t="s">
        <v>86</v>
      </c>
      <c r="G9" s="56"/>
      <c r="H9" s="62" t="s">
        <v>98</v>
      </c>
      <c r="I9" s="141">
        <f>'Outil de conversion'!G31</f>
        <v>1</v>
      </c>
      <c r="J9" s="58" t="str">
        <f>'Outil de conversion'!H31</f>
        <v xml:space="preserve"> Chine </v>
      </c>
      <c r="K9" s="56"/>
      <c r="L9" s="56"/>
      <c r="M9" s="56"/>
      <c r="N9" s="56"/>
      <c r="O9" s="56"/>
    </row>
    <row r="10" spans="1:15" x14ac:dyDescent="0.25">
      <c r="A10" s="56"/>
      <c r="B10" s="58" t="s">
        <v>100</v>
      </c>
      <c r="C10" s="58">
        <f>'Outil de conversion'!D32</f>
        <v>0</v>
      </c>
      <c r="D10" s="58">
        <v>1</v>
      </c>
      <c r="E10" s="186">
        <f>C10*D10</f>
        <v>0</v>
      </c>
      <c r="F10" s="58" t="s">
        <v>86</v>
      </c>
      <c r="G10" s="56"/>
      <c r="H10" s="62" t="s">
        <v>99</v>
      </c>
      <c r="I10" s="141">
        <f>'Outil de conversion'!G32</f>
        <v>1</v>
      </c>
      <c r="J10" s="58" t="str">
        <f>'Outil de conversion'!H32</f>
        <v xml:space="preserve"> Chine </v>
      </c>
      <c r="K10" s="56"/>
      <c r="L10" s="56"/>
      <c r="M10" s="56"/>
      <c r="N10" s="56"/>
      <c r="O10" s="56"/>
    </row>
    <row r="11" spans="1:15" x14ac:dyDescent="0.25">
      <c r="A11" s="56"/>
      <c r="B11" s="58" t="s">
        <v>102</v>
      </c>
      <c r="C11" s="58">
        <f>'Outil de conversion'!D33</f>
        <v>0</v>
      </c>
      <c r="D11" s="58">
        <v>1</v>
      </c>
      <c r="E11" s="186">
        <f t="shared" ref="E11:E14" si="0">C11*D11</f>
        <v>0</v>
      </c>
      <c r="F11" s="58" t="s">
        <v>85</v>
      </c>
      <c r="G11" s="56"/>
      <c r="H11" s="62" t="s">
        <v>100</v>
      </c>
      <c r="I11" s="141">
        <f>'Outil de conversion'!G33</f>
        <v>1</v>
      </c>
      <c r="J11" s="58" t="str">
        <f>'Outil de conversion'!H33</f>
        <v xml:space="preserve"> Corée du Sud </v>
      </c>
      <c r="K11" s="56"/>
      <c r="L11" s="56"/>
      <c r="M11" s="56"/>
      <c r="N11" s="56"/>
      <c r="O11" s="56"/>
    </row>
    <row r="12" spans="1:15" x14ac:dyDescent="0.25">
      <c r="A12" s="56"/>
      <c r="B12" s="58" t="s">
        <v>101</v>
      </c>
      <c r="C12" s="58">
        <f>'Outil de conversion'!D34</f>
        <v>0</v>
      </c>
      <c r="D12" s="58">
        <v>1</v>
      </c>
      <c r="E12" s="186">
        <f t="shared" si="0"/>
        <v>0</v>
      </c>
      <c r="F12" s="58" t="s">
        <v>85</v>
      </c>
      <c r="G12" s="56"/>
      <c r="H12" s="62" t="s">
        <v>102</v>
      </c>
      <c r="I12" s="141">
        <f>'Outil de conversion'!G34</f>
        <v>1</v>
      </c>
      <c r="J12" s="58" t="str">
        <f>'Outil de conversion'!H34</f>
        <v xml:space="preserve"> Chine </v>
      </c>
      <c r="K12" s="56"/>
      <c r="L12" s="56"/>
      <c r="M12" s="56"/>
      <c r="N12" s="56"/>
      <c r="O12" s="56"/>
    </row>
    <row r="13" spans="1:15" x14ac:dyDescent="0.25">
      <c r="A13" s="56"/>
      <c r="B13" s="58" t="s">
        <v>103</v>
      </c>
      <c r="C13" s="58">
        <f>'Outil de conversion'!D35</f>
        <v>0</v>
      </c>
      <c r="D13" s="58">
        <v>1.01</v>
      </c>
      <c r="E13" s="186">
        <f>C13*D13</f>
        <v>0</v>
      </c>
      <c r="F13" s="58" t="s">
        <v>85</v>
      </c>
      <c r="G13" s="56"/>
      <c r="H13" s="62" t="s">
        <v>101</v>
      </c>
      <c r="I13" s="141">
        <f>'Outil de conversion'!G35</f>
        <v>1</v>
      </c>
      <c r="J13" s="58" t="str">
        <f>'Outil de conversion'!H35</f>
        <v xml:space="preserve"> Chine </v>
      </c>
      <c r="K13" s="56"/>
      <c r="L13" s="56"/>
      <c r="M13" s="56"/>
      <c r="N13" s="56"/>
      <c r="O13" s="56"/>
    </row>
    <row r="14" spans="1:15" x14ac:dyDescent="0.25">
      <c r="A14" s="56"/>
      <c r="B14" s="58" t="s">
        <v>160</v>
      </c>
      <c r="C14" s="58">
        <f>'Outil de conversion'!D36</f>
        <v>0</v>
      </c>
      <c r="D14" s="58">
        <v>1.02</v>
      </c>
      <c r="E14" s="186">
        <f>C14*D14</f>
        <v>0</v>
      </c>
      <c r="F14" s="58" t="s">
        <v>85</v>
      </c>
      <c r="G14" s="56"/>
      <c r="H14" s="62" t="s">
        <v>103</v>
      </c>
      <c r="I14" s="141">
        <f>'Outil de conversion'!G36</f>
        <v>1</v>
      </c>
      <c r="J14" s="58" t="str">
        <f>'Outil de conversion'!H36</f>
        <v xml:space="preserve"> Chine </v>
      </c>
      <c r="K14" s="56"/>
      <c r="L14" s="56"/>
      <c r="M14" s="56"/>
      <c r="N14" s="56"/>
      <c r="O14" s="56"/>
    </row>
    <row r="15" spans="1:15" x14ac:dyDescent="0.25">
      <c r="A15" s="56"/>
      <c r="B15" s="58" t="s">
        <v>161</v>
      </c>
      <c r="C15" s="58">
        <f>'Outil de conversion'!D37</f>
        <v>0</v>
      </c>
      <c r="D15" s="58">
        <v>1.02</v>
      </c>
      <c r="E15" s="186">
        <f>C15*D15</f>
        <v>0</v>
      </c>
      <c r="F15" s="58" t="s">
        <v>85</v>
      </c>
      <c r="G15" s="56"/>
      <c r="H15" s="62" t="s">
        <v>104</v>
      </c>
      <c r="I15" s="141">
        <f>'Outil de conversion'!G37</f>
        <v>1</v>
      </c>
      <c r="J15" s="58" t="str">
        <f>'Outil de conversion'!H37</f>
        <v xml:space="preserve"> Chine </v>
      </c>
      <c r="K15" s="56"/>
      <c r="L15" s="56"/>
      <c r="M15" s="56"/>
      <c r="N15" s="56"/>
      <c r="O15" s="56"/>
    </row>
    <row r="16" spans="1:15" s="179" customFormat="1" x14ac:dyDescent="0.25">
      <c r="A16" s="56"/>
      <c r="B16" s="56"/>
      <c r="C16" s="187"/>
      <c r="D16" s="187"/>
      <c r="E16" s="187"/>
      <c r="F16" s="56"/>
      <c r="G16" s="56"/>
      <c r="H16" s="62"/>
      <c r="I16" s="58"/>
      <c r="J16" s="58"/>
      <c r="K16" s="56"/>
      <c r="L16" s="56"/>
      <c r="M16" s="56"/>
      <c r="N16" s="56"/>
      <c r="O16" s="56"/>
    </row>
    <row r="17" spans="1:15" x14ac:dyDescent="0.25">
      <c r="A17" s="56"/>
      <c r="B17" s="141" t="s">
        <v>88</v>
      </c>
      <c r="C17" s="141">
        <f>'Outil de conversion'!D42</f>
        <v>0</v>
      </c>
      <c r="D17" s="141">
        <f>'Outil de conversion'!E42</f>
        <v>0</v>
      </c>
      <c r="E17" s="141">
        <f>'Outil de conversion'!F42</f>
        <v>0</v>
      </c>
      <c r="F17" s="141">
        <f>'Outil de conversion'!G42</f>
        <v>0</v>
      </c>
      <c r="G17" s="141">
        <f>'Outil de conversion'!H42</f>
        <v>0</v>
      </c>
      <c r="H17" s="141">
        <f>'Outil de conversion'!I42</f>
        <v>0</v>
      </c>
      <c r="I17" s="187"/>
      <c r="J17" s="56"/>
      <c r="K17" s="56"/>
      <c r="L17" s="56"/>
      <c r="M17" s="56"/>
      <c r="N17" s="56"/>
      <c r="O17" s="56"/>
    </row>
    <row r="18" spans="1:15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 t="b">
        <f>IF('Outil de conversion'!G38=1,'Outil de conversion'!I27=0%,'Outil de conversion'!I27=67%-'Outil de conversion'!G27)</f>
        <v>1</v>
      </c>
      <c r="O18" s="56"/>
    </row>
    <row r="19" spans="1:15" ht="18.75" x14ac:dyDescent="0.3">
      <c r="A19" s="56"/>
      <c r="B19" s="174" t="s">
        <v>89</v>
      </c>
      <c r="C19" s="174"/>
      <c r="D19" s="174"/>
      <c r="E19" s="174"/>
      <c r="F19" s="174"/>
      <c r="G19" s="56"/>
      <c r="H19" s="56"/>
      <c r="I19" s="56"/>
      <c r="J19" s="56"/>
      <c r="K19" s="56"/>
      <c r="L19" s="56"/>
      <c r="M19" s="56"/>
      <c r="N19" s="56"/>
      <c r="O19" s="56"/>
    </row>
    <row r="20" spans="1:15" ht="43.5" customHeight="1" x14ac:dyDescent="0.25">
      <c r="A20" s="56"/>
      <c r="B20" s="63" t="s">
        <v>1</v>
      </c>
      <c r="C20" s="141" t="s">
        <v>0</v>
      </c>
      <c r="D20" s="141" t="s">
        <v>90</v>
      </c>
      <c r="E20" s="141" t="s">
        <v>2</v>
      </c>
      <c r="F20" s="176" t="s">
        <v>87</v>
      </c>
      <c r="G20" s="176"/>
      <c r="H20" s="176"/>
      <c r="I20" s="176"/>
      <c r="J20" s="176"/>
      <c r="K20" s="176"/>
      <c r="L20" s="56"/>
      <c r="M20" s="56"/>
      <c r="N20" s="56"/>
      <c r="O20" s="56"/>
    </row>
    <row r="21" spans="1:15" ht="15.75" x14ac:dyDescent="0.25">
      <c r="A21" s="56"/>
      <c r="B21" s="64" t="s">
        <v>114</v>
      </c>
      <c r="C21" s="141"/>
      <c r="D21" s="188"/>
      <c r="E21" s="188"/>
      <c r="F21" s="141">
        <f>C17</f>
        <v>0</v>
      </c>
      <c r="G21" s="141">
        <f t="shared" ref="G21:K21" si="1">D17</f>
        <v>0</v>
      </c>
      <c r="H21" s="141">
        <f t="shared" si="1"/>
        <v>0</v>
      </c>
      <c r="I21" s="141">
        <f t="shared" si="1"/>
        <v>0</v>
      </c>
      <c r="J21" s="141">
        <f t="shared" si="1"/>
        <v>0</v>
      </c>
      <c r="K21" s="141">
        <f t="shared" si="1"/>
        <v>0</v>
      </c>
      <c r="L21" s="56"/>
      <c r="M21" s="56"/>
      <c r="N21" s="56"/>
      <c r="O21" s="56"/>
    </row>
    <row r="22" spans="1:15" x14ac:dyDescent="0.25">
      <c r="A22" s="56"/>
      <c r="B22" s="60" t="s">
        <v>94</v>
      </c>
      <c r="C22" s="58" t="str">
        <f>+J4</f>
        <v xml:space="preserve"> Chine </v>
      </c>
      <c r="D22" s="141">
        <f>VLOOKUP(C22,'Ecoinvent 3.9'!$A$4:$S$65,2,0)</f>
        <v>15.37</v>
      </c>
      <c r="E22" s="141">
        <f>I4</f>
        <v>1</v>
      </c>
      <c r="F22" s="189" t="e">
        <f>$E4*$E22*$D22*1000/C$17</f>
        <v>#DIV/0!</v>
      </c>
      <c r="G22" s="189" t="e">
        <f>$E4*$E22*$D22*1000/D$17</f>
        <v>#DIV/0!</v>
      </c>
      <c r="H22" s="189" t="e">
        <f t="shared" ref="H22:K22" si="2">$E4*$E22*$D22*1000/E$17</f>
        <v>#DIV/0!</v>
      </c>
      <c r="I22" s="189" t="e">
        <f t="shared" si="2"/>
        <v>#DIV/0!</v>
      </c>
      <c r="J22" s="189" t="e">
        <f t="shared" si="2"/>
        <v>#DIV/0!</v>
      </c>
      <c r="K22" s="58" t="e">
        <f t="shared" si="2"/>
        <v>#DIV/0!</v>
      </c>
      <c r="L22" s="56"/>
      <c r="M22" s="56"/>
      <c r="N22" s="56">
        <v>0.67</v>
      </c>
      <c r="O22" s="56">
        <v>1</v>
      </c>
    </row>
    <row r="23" spans="1:15" x14ac:dyDescent="0.25">
      <c r="A23" s="56"/>
      <c r="B23" s="175" t="s">
        <v>95</v>
      </c>
      <c r="C23" s="58" t="str">
        <f>+J5</f>
        <v xml:space="preserve"> Chine </v>
      </c>
      <c r="D23" s="141">
        <f>VLOOKUP(Feuil3!C23,'Ecoinvent 3.9'!$A$4:$S$65,3,0)</f>
        <v>75.209999999999994</v>
      </c>
      <c r="E23" s="141">
        <f>I5</f>
        <v>0.67</v>
      </c>
      <c r="F23" s="189" t="e">
        <f>$E5*$E23*$D23*1000/C$17</f>
        <v>#DIV/0!</v>
      </c>
      <c r="G23" s="189" t="e">
        <f t="shared" ref="G23:K23" si="3">$E5*$E23*$D23*1000/D$17</f>
        <v>#DIV/0!</v>
      </c>
      <c r="H23" s="189" t="e">
        <f t="shared" si="3"/>
        <v>#DIV/0!</v>
      </c>
      <c r="I23" s="189" t="e">
        <f t="shared" si="3"/>
        <v>#DIV/0!</v>
      </c>
      <c r="J23" s="189" t="e">
        <f t="shared" si="3"/>
        <v>#DIV/0!</v>
      </c>
      <c r="K23" s="58" t="e">
        <f t="shared" si="3"/>
        <v>#DIV/0!</v>
      </c>
      <c r="L23" s="56"/>
      <c r="M23" s="56"/>
      <c r="N23" s="56"/>
      <c r="O23" s="56"/>
    </row>
    <row r="24" spans="1:15" x14ac:dyDescent="0.25">
      <c r="A24" s="56"/>
      <c r="B24" s="175"/>
      <c r="C24" s="58" t="str">
        <f>+L5</f>
        <v xml:space="preserve">NA </v>
      </c>
      <c r="D24" s="141">
        <f>VLOOKUP(Feuil3!C24,'Ecoinvent 3.9'!$A$4:$S$65,3,0)</f>
        <v>0</v>
      </c>
      <c r="E24" s="58">
        <f>K5</f>
        <v>0</v>
      </c>
      <c r="F24" s="189" t="e">
        <f>$E5*$E24*$D24*1000/C$17</f>
        <v>#DIV/0!</v>
      </c>
      <c r="G24" s="189" t="e">
        <f t="shared" ref="G24:K24" si="4">$E5*$E24*$D24*1000/D$17</f>
        <v>#DIV/0!</v>
      </c>
      <c r="H24" s="189" t="e">
        <f t="shared" si="4"/>
        <v>#DIV/0!</v>
      </c>
      <c r="I24" s="189" t="e">
        <f t="shared" si="4"/>
        <v>#DIV/0!</v>
      </c>
      <c r="J24" s="189" t="e">
        <f t="shared" si="4"/>
        <v>#DIV/0!</v>
      </c>
      <c r="K24" s="58" t="e">
        <f t="shared" si="4"/>
        <v>#DIV/0!</v>
      </c>
      <c r="L24" s="56"/>
      <c r="M24" s="56"/>
      <c r="N24" s="56"/>
      <c r="O24" s="56"/>
    </row>
    <row r="25" spans="1:15" x14ac:dyDescent="0.25">
      <c r="A25" s="56"/>
      <c r="B25" s="62" t="s">
        <v>96</v>
      </c>
      <c r="C25" s="58" t="str">
        <f>+J7</f>
        <v xml:space="preserve"> Chine </v>
      </c>
      <c r="D25" s="141">
        <f>VLOOKUP(Feuil3!C25,'Ecoinvent 3.9'!$A$4:$S$65,4,0)</f>
        <v>38.770000000000003</v>
      </c>
      <c r="E25" s="58">
        <f>I7</f>
        <v>1</v>
      </c>
      <c r="F25" s="189" t="e">
        <f>$E6*$E25*$D25*1000/C$17</f>
        <v>#DIV/0!</v>
      </c>
      <c r="G25" s="189" t="e">
        <f t="shared" ref="G25:K25" si="5">$E6*$E25*$D25*1000/D$17</f>
        <v>#DIV/0!</v>
      </c>
      <c r="H25" s="189" t="e">
        <f t="shared" si="5"/>
        <v>#DIV/0!</v>
      </c>
      <c r="I25" s="189" t="e">
        <f t="shared" si="5"/>
        <v>#DIV/0!</v>
      </c>
      <c r="J25" s="189" t="e">
        <f t="shared" si="5"/>
        <v>#DIV/0!</v>
      </c>
      <c r="K25" s="58" t="e">
        <f t="shared" si="5"/>
        <v>#DIV/0!</v>
      </c>
      <c r="L25" s="56"/>
      <c r="M25" s="56"/>
      <c r="N25" s="56"/>
      <c r="O25" s="56"/>
    </row>
    <row r="26" spans="1:15" x14ac:dyDescent="0.25">
      <c r="A26" s="56"/>
      <c r="B26" s="62" t="s">
        <v>97</v>
      </c>
      <c r="C26" s="58" t="str">
        <f t="shared" ref="C26:C33" si="6">+J8</f>
        <v xml:space="preserve"> Chine </v>
      </c>
      <c r="D26" s="141">
        <f>VLOOKUP(Feuil3!C26,'Ecoinvent 3.9'!$A$4:$S$65,7,0)</f>
        <v>1.71</v>
      </c>
      <c r="E26" s="58">
        <f t="shared" ref="E26:E34" si="7">I8</f>
        <v>1</v>
      </c>
      <c r="F26" s="189" t="e">
        <f>$E7*$E26*$D26*1000/C$17</f>
        <v>#DIV/0!</v>
      </c>
      <c r="G26" s="189" t="e">
        <f t="shared" ref="G26:K26" si="8">$E7*$E26*$D26*1000/D$17</f>
        <v>#DIV/0!</v>
      </c>
      <c r="H26" s="189" t="e">
        <f t="shared" si="8"/>
        <v>#DIV/0!</v>
      </c>
      <c r="I26" s="189" t="e">
        <f t="shared" si="8"/>
        <v>#DIV/0!</v>
      </c>
      <c r="J26" s="189" t="e">
        <f t="shared" si="8"/>
        <v>#DIV/0!</v>
      </c>
      <c r="K26" s="58" t="e">
        <f t="shared" si="8"/>
        <v>#DIV/0!</v>
      </c>
      <c r="L26" s="56"/>
      <c r="M26" s="56"/>
      <c r="N26" s="56"/>
      <c r="O26" s="56"/>
    </row>
    <row r="27" spans="1:15" x14ac:dyDescent="0.25">
      <c r="A27" s="56"/>
      <c r="B27" s="62" t="s">
        <v>98</v>
      </c>
      <c r="C27" s="58" t="str">
        <f t="shared" si="6"/>
        <v xml:space="preserve"> Chine </v>
      </c>
      <c r="D27" s="141">
        <f>VLOOKUP(Feuil3!C27,'Ecoinvent 3.9'!$A$4:$S$65,8,0)</f>
        <v>7.37</v>
      </c>
      <c r="E27" s="58">
        <f t="shared" si="7"/>
        <v>1</v>
      </c>
      <c r="F27" s="189" t="e">
        <f>$E8*$E27*$D27*1000/C$17</f>
        <v>#DIV/0!</v>
      </c>
      <c r="G27" s="189" t="e">
        <f t="shared" ref="G27:K27" si="9">$E8*$E27*$D27*1000/D$17</f>
        <v>#DIV/0!</v>
      </c>
      <c r="H27" s="189" t="e">
        <f t="shared" si="9"/>
        <v>#DIV/0!</v>
      </c>
      <c r="I27" s="189" t="e">
        <f t="shared" si="9"/>
        <v>#DIV/0!</v>
      </c>
      <c r="J27" s="189" t="e">
        <f t="shared" si="9"/>
        <v>#DIV/0!</v>
      </c>
      <c r="K27" s="58" t="e">
        <f t="shared" si="9"/>
        <v>#DIV/0!</v>
      </c>
      <c r="L27" s="56"/>
      <c r="M27" s="56"/>
      <c r="N27" s="56"/>
      <c r="O27" s="56"/>
    </row>
    <row r="28" spans="1:15" x14ac:dyDescent="0.25">
      <c r="A28" s="56"/>
      <c r="B28" s="62" t="s">
        <v>99</v>
      </c>
      <c r="C28" s="58" t="str">
        <f t="shared" si="6"/>
        <v xml:space="preserve"> Chine </v>
      </c>
      <c r="D28" s="141">
        <f>VLOOKUP(Feuil3!C28,'Ecoinvent 3.9'!$A$4:$S$65,10,0)</f>
        <v>37.909999999999997</v>
      </c>
      <c r="E28" s="58">
        <f t="shared" si="7"/>
        <v>1</v>
      </c>
      <c r="F28" s="189" t="e">
        <f>$E28*$D28*1000/C$17*$E$9</f>
        <v>#DIV/0!</v>
      </c>
      <c r="G28" s="189" t="e">
        <f t="shared" ref="G28:K28" si="10">$E28*$D28*1000/D$17*$E$9</f>
        <v>#DIV/0!</v>
      </c>
      <c r="H28" s="189" t="e">
        <f t="shared" si="10"/>
        <v>#DIV/0!</v>
      </c>
      <c r="I28" s="189" t="e">
        <f t="shared" si="10"/>
        <v>#DIV/0!</v>
      </c>
      <c r="J28" s="189" t="e">
        <f t="shared" si="10"/>
        <v>#DIV/0!</v>
      </c>
      <c r="K28" s="58" t="e">
        <f t="shared" si="10"/>
        <v>#DIV/0!</v>
      </c>
      <c r="L28" s="56"/>
      <c r="M28" s="56"/>
      <c r="N28" s="56"/>
      <c r="O28" s="56"/>
    </row>
    <row r="29" spans="1:15" x14ac:dyDescent="0.25">
      <c r="A29" s="56"/>
      <c r="B29" s="62" t="s">
        <v>100</v>
      </c>
      <c r="C29" s="58" t="str">
        <f t="shared" si="6"/>
        <v xml:space="preserve"> Corée du Sud </v>
      </c>
      <c r="D29" s="141">
        <f>VLOOKUP(Feuil3!C29,'Ecoinvent 3.9'!$A$4:$S$65,16,0)</f>
        <v>6.61</v>
      </c>
      <c r="E29" s="58">
        <f t="shared" si="7"/>
        <v>1</v>
      </c>
      <c r="F29" s="189" t="e">
        <f>$E10*$E29*$D29*1000/C$17</f>
        <v>#DIV/0!</v>
      </c>
      <c r="G29" s="189" t="e">
        <f t="shared" ref="G29:K29" si="11">$E10*$E29*$D29*1000/D$17</f>
        <v>#DIV/0!</v>
      </c>
      <c r="H29" s="189" t="e">
        <f t="shared" si="11"/>
        <v>#DIV/0!</v>
      </c>
      <c r="I29" s="189" t="e">
        <f t="shared" si="11"/>
        <v>#DIV/0!</v>
      </c>
      <c r="J29" s="189" t="e">
        <f t="shared" si="11"/>
        <v>#DIV/0!</v>
      </c>
      <c r="K29" s="58" t="e">
        <f t="shared" si="11"/>
        <v>#DIV/0!</v>
      </c>
      <c r="L29" s="56"/>
      <c r="M29" s="56"/>
      <c r="N29" s="56"/>
      <c r="O29" s="56"/>
    </row>
    <row r="30" spans="1:15" x14ac:dyDescent="0.25">
      <c r="A30" s="56"/>
      <c r="B30" s="62" t="s">
        <v>102</v>
      </c>
      <c r="C30" s="58" t="str">
        <f t="shared" si="6"/>
        <v xml:space="preserve"> Chine </v>
      </c>
      <c r="D30" s="141">
        <f>VLOOKUP(Feuil3!C30,'Ecoinvent 3.9'!$A$4:$S$65,11,0)</f>
        <v>1.08</v>
      </c>
      <c r="E30" s="58">
        <f t="shared" si="7"/>
        <v>1</v>
      </c>
      <c r="F30" s="189" t="e">
        <f>$E11*$E30*$D30*1000/C$17</f>
        <v>#DIV/0!</v>
      </c>
      <c r="G30" s="189" t="e">
        <f t="shared" ref="G30:K30" si="12">$E11*$E30*$D30*1000/D$17</f>
        <v>#DIV/0!</v>
      </c>
      <c r="H30" s="189" t="e">
        <f t="shared" si="12"/>
        <v>#DIV/0!</v>
      </c>
      <c r="I30" s="189" t="e">
        <f t="shared" si="12"/>
        <v>#DIV/0!</v>
      </c>
      <c r="J30" s="189" t="e">
        <f t="shared" si="12"/>
        <v>#DIV/0!</v>
      </c>
      <c r="K30" s="58" t="e">
        <f t="shared" si="12"/>
        <v>#DIV/0!</v>
      </c>
      <c r="L30" s="56"/>
      <c r="M30" s="56"/>
      <c r="N30" s="56"/>
      <c r="O30" s="56"/>
    </row>
    <row r="31" spans="1:15" x14ac:dyDescent="0.25">
      <c r="A31" s="56"/>
      <c r="B31" s="62" t="s">
        <v>101</v>
      </c>
      <c r="C31" s="58" t="str">
        <f t="shared" si="6"/>
        <v xml:space="preserve"> Chine </v>
      </c>
      <c r="D31" s="141">
        <f>VLOOKUP(Feuil3!C31,'Ecoinvent 3.9'!$A$4:$S$65,12,0)</f>
        <v>0.06</v>
      </c>
      <c r="E31" s="58">
        <f t="shared" si="7"/>
        <v>1</v>
      </c>
      <c r="F31" s="189" t="e">
        <f>$E12*$E31*$D31*1000/C$17</f>
        <v>#DIV/0!</v>
      </c>
      <c r="G31" s="189" t="e">
        <f t="shared" ref="G31:K31" si="13">$E12*$E31*$D31*1000/D$17</f>
        <v>#DIV/0!</v>
      </c>
      <c r="H31" s="189" t="e">
        <f t="shared" si="13"/>
        <v>#DIV/0!</v>
      </c>
      <c r="I31" s="189" t="e">
        <f t="shared" si="13"/>
        <v>#DIV/0!</v>
      </c>
      <c r="J31" s="189" t="e">
        <f t="shared" si="13"/>
        <v>#DIV/0!</v>
      </c>
      <c r="K31" s="58" t="e">
        <f t="shared" si="13"/>
        <v>#DIV/0!</v>
      </c>
      <c r="L31" s="56"/>
      <c r="M31" s="56"/>
      <c r="N31" s="56"/>
      <c r="O31" s="56"/>
    </row>
    <row r="32" spans="1:15" x14ac:dyDescent="0.25">
      <c r="A32" s="56"/>
      <c r="B32" s="62" t="s">
        <v>103</v>
      </c>
      <c r="C32" s="58" t="str">
        <f t="shared" si="6"/>
        <v xml:space="preserve"> Chine </v>
      </c>
      <c r="D32" s="141">
        <f>VLOOKUP(Feuil3!C32,'Ecoinvent 3.9'!$A$4:$S$65,13,0)</f>
        <v>3.45</v>
      </c>
      <c r="E32" s="58">
        <f t="shared" si="7"/>
        <v>1</v>
      </c>
      <c r="F32" s="189" t="e">
        <f>$E13*$E32*$D32*1000/C$17</f>
        <v>#DIV/0!</v>
      </c>
      <c r="G32" s="189" t="e">
        <f t="shared" ref="G32:K32" si="14">$E13*$E32*$D32*1000/D$17</f>
        <v>#DIV/0!</v>
      </c>
      <c r="H32" s="189" t="e">
        <f t="shared" si="14"/>
        <v>#DIV/0!</v>
      </c>
      <c r="I32" s="189" t="e">
        <f t="shared" si="14"/>
        <v>#DIV/0!</v>
      </c>
      <c r="J32" s="189" t="e">
        <f t="shared" si="14"/>
        <v>#DIV/0!</v>
      </c>
      <c r="K32" s="58" t="e">
        <f t="shared" si="14"/>
        <v>#DIV/0!</v>
      </c>
      <c r="L32" s="56"/>
      <c r="M32" s="56"/>
      <c r="N32" s="56"/>
      <c r="O32" s="56"/>
    </row>
    <row r="33" spans="1:15" x14ac:dyDescent="0.25">
      <c r="A33" s="56"/>
      <c r="B33" s="62" t="s">
        <v>160</v>
      </c>
      <c r="C33" s="58" t="str">
        <f t="shared" si="6"/>
        <v xml:space="preserve"> Chine </v>
      </c>
      <c r="D33" s="141">
        <f>VLOOKUP(Feuil3!C33,'Ecoinvent 3.9'!$A$4:$S$65,14,0)</f>
        <v>4.1399999999999997</v>
      </c>
      <c r="E33" s="58">
        <f t="shared" si="7"/>
        <v>1</v>
      </c>
      <c r="F33" s="189" t="e">
        <f>$E14*$E33*$D33*1000/C$17</f>
        <v>#DIV/0!</v>
      </c>
      <c r="G33" s="189" t="e">
        <f>$E14*$E33*$D33*1000/D$17</f>
        <v>#DIV/0!</v>
      </c>
      <c r="H33" s="189" t="e">
        <f>$E14*$E33*$D33*1000/E$17</f>
        <v>#DIV/0!</v>
      </c>
      <c r="I33" s="189" t="e">
        <f>$E14*$E33*$D33*1000/F$17</f>
        <v>#DIV/0!</v>
      </c>
      <c r="J33" s="189" t="e">
        <f>$E14*$E33*$D33*1000/G$17</f>
        <v>#DIV/0!</v>
      </c>
      <c r="K33" s="58" t="e">
        <f t="shared" ref="G33:K33" si="15">$E14*$E33*$D33*1000/H$17</f>
        <v>#DIV/0!</v>
      </c>
      <c r="L33" s="56"/>
      <c r="M33" s="56"/>
      <c r="N33" s="56"/>
      <c r="O33" s="56"/>
    </row>
    <row r="34" spans="1:15" x14ac:dyDescent="0.25">
      <c r="A34" s="56"/>
      <c r="B34" s="62" t="s">
        <v>161</v>
      </c>
      <c r="C34" s="58" t="str">
        <f>+C33</f>
        <v xml:space="preserve"> Chine </v>
      </c>
      <c r="D34" s="141">
        <f>VLOOKUP(Feuil3!C34,'Ecoinvent 3.9'!$A$4:$S$65,15,0)</f>
        <v>21.97</v>
      </c>
      <c r="E34" s="58">
        <v>1</v>
      </c>
      <c r="F34" s="189" t="e">
        <f>$E15*$E34*$D34*1000/C$17</f>
        <v>#DIV/0!</v>
      </c>
      <c r="G34" s="189" t="e">
        <f>$E15*$E34*$D34*1000/D$17</f>
        <v>#DIV/0!</v>
      </c>
      <c r="H34" s="189" t="e">
        <f>$E15*$E34*$D34*1000/E$17</f>
        <v>#DIV/0!</v>
      </c>
      <c r="I34" s="189" t="e">
        <f>$E15*$E34*$D34*1000/F$17</f>
        <v>#DIV/0!</v>
      </c>
      <c r="J34" s="189" t="e">
        <f>$E15*$E34*$D34*1000/G$17</f>
        <v>#DIV/0!</v>
      </c>
      <c r="K34" s="189" t="e">
        <f t="shared" ref="G34:K34" si="16">$E15*$E34*$D34*1000/H$17</f>
        <v>#DIV/0!</v>
      </c>
      <c r="L34" s="56"/>
      <c r="M34" s="56"/>
      <c r="N34" s="56"/>
      <c r="O34" s="56"/>
    </row>
    <row r="35" spans="1:15" x14ac:dyDescent="0.25">
      <c r="A35" s="56"/>
      <c r="B35" s="58"/>
      <c r="C35" s="58"/>
      <c r="D35" s="58"/>
      <c r="E35" s="61" t="s">
        <v>3</v>
      </c>
      <c r="F35" s="61" t="e">
        <f>SUM(F22:F34)</f>
        <v>#DIV/0!</v>
      </c>
      <c r="G35" s="61" t="e">
        <f t="shared" ref="G35:K35" si="17">SUM(G22:G34)</f>
        <v>#DIV/0!</v>
      </c>
      <c r="H35" s="61" t="e">
        <f t="shared" si="17"/>
        <v>#DIV/0!</v>
      </c>
      <c r="I35" s="61" t="e">
        <f t="shared" si="17"/>
        <v>#DIV/0!</v>
      </c>
      <c r="J35" s="61" t="e">
        <f t="shared" si="17"/>
        <v>#DIV/0!</v>
      </c>
      <c r="K35" s="61" t="e">
        <f t="shared" si="17"/>
        <v>#DIV/0!</v>
      </c>
      <c r="L35" s="56"/>
      <c r="M35" s="56"/>
      <c r="N35" s="56"/>
      <c r="O35" s="56"/>
    </row>
    <row r="36" spans="1:15" x14ac:dyDescent="0.25">
      <c r="A36" s="56"/>
      <c r="B36" s="56"/>
      <c r="C36" s="56"/>
      <c r="D36" s="56"/>
      <c r="E36" s="57"/>
      <c r="F36" s="57"/>
      <c r="G36" s="56"/>
      <c r="H36" s="56"/>
      <c r="I36" s="56"/>
      <c r="J36" s="56"/>
      <c r="K36" s="57"/>
      <c r="L36" s="56"/>
      <c r="M36" s="56"/>
      <c r="N36" s="56"/>
      <c r="O36" s="56"/>
    </row>
    <row r="37" spans="1:15" x14ac:dyDescent="0.25">
      <c r="A37" s="177"/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</row>
  </sheetData>
  <sheetProtection algorithmName="SHA-512" hashValue="39Niubuv2wIQ2QHi1gVxEcR0O2aPpPxwNyMK5E6CNuMoQj7D5cHkU7g67ChLLkVsY+h35U4f/O0o2pJkKpFwpw==" saltValue="MmUhrAj3NJA7Hxh8itHsRg==" spinCount="100000" sheet="1" objects="1" scenarios="1"/>
  <mergeCells count="5">
    <mergeCell ref="B2:C2"/>
    <mergeCell ref="B19:F19"/>
    <mergeCell ref="B23:B24"/>
    <mergeCell ref="H2:J2"/>
    <mergeCell ref="F20:K20"/>
  </mergeCell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'Ecoinvent 3.9'!#REF!</xm:f>
          </x14:formula1>
          <xm:sqref>J16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zoomScale="87" zoomScaleNormal="87" workbookViewId="0">
      <selection activeCell="Q12" sqref="Q12"/>
    </sheetView>
  </sheetViews>
  <sheetFormatPr baseColWidth="10" defaultRowHeight="15" x14ac:dyDescent="0.25"/>
  <cols>
    <col min="1" max="19" width="10.85546875" style="9"/>
  </cols>
  <sheetData>
    <row r="1" spans="1:19" ht="15.75" thickBot="1" x14ac:dyDescent="0.3">
      <c r="A1" s="9">
        <v>1</v>
      </c>
      <c r="B1" s="9">
        <v>2</v>
      </c>
      <c r="C1" s="9">
        <v>3</v>
      </c>
      <c r="D1" s="9">
        <v>4</v>
      </c>
      <c r="E1" s="9">
        <v>5</v>
      </c>
      <c r="F1" s="9">
        <v>6</v>
      </c>
      <c r="G1" s="9">
        <v>7</v>
      </c>
      <c r="H1" s="9">
        <v>8</v>
      </c>
      <c r="I1" s="9">
        <v>9</v>
      </c>
      <c r="J1" s="9">
        <v>10</v>
      </c>
      <c r="K1" s="9">
        <v>11</v>
      </c>
      <c r="L1" s="9">
        <v>12</v>
      </c>
      <c r="M1" s="9">
        <v>13</v>
      </c>
      <c r="N1" s="9">
        <v>14</v>
      </c>
      <c r="O1" s="9">
        <v>15</v>
      </c>
      <c r="P1" s="9">
        <v>16</v>
      </c>
      <c r="Q1" s="9">
        <v>17</v>
      </c>
      <c r="R1" s="9">
        <v>18</v>
      </c>
      <c r="S1" s="9">
        <v>19</v>
      </c>
    </row>
    <row r="2" spans="1:19" ht="57" thickBot="1" x14ac:dyDescent="0.3">
      <c r="A2" s="28" t="s">
        <v>4</v>
      </c>
      <c r="B2" s="29" t="s">
        <v>18</v>
      </c>
      <c r="C2" s="29" t="s">
        <v>108</v>
      </c>
      <c r="D2" s="29" t="s">
        <v>109</v>
      </c>
      <c r="E2" s="29" t="s">
        <v>110</v>
      </c>
      <c r="F2" s="29" t="s">
        <v>111</v>
      </c>
      <c r="G2" s="30" t="s">
        <v>20</v>
      </c>
      <c r="H2" s="29" t="s">
        <v>21</v>
      </c>
      <c r="I2" s="29" t="s">
        <v>23</v>
      </c>
      <c r="J2" s="29" t="s">
        <v>24</v>
      </c>
      <c r="K2" s="29" t="s">
        <v>26</v>
      </c>
      <c r="L2" s="29" t="s">
        <v>27</v>
      </c>
      <c r="M2" s="29" t="s">
        <v>28</v>
      </c>
      <c r="N2" s="29" t="s">
        <v>29</v>
      </c>
      <c r="O2" s="29" t="s">
        <v>30</v>
      </c>
      <c r="P2" s="29" t="s">
        <v>31</v>
      </c>
      <c r="Q2" s="29" t="s">
        <v>33</v>
      </c>
      <c r="R2" s="29" t="s">
        <v>112</v>
      </c>
      <c r="S2" s="29" t="s">
        <v>35</v>
      </c>
    </row>
    <row r="3" spans="1:19" ht="23.25" thickBot="1" x14ac:dyDescent="0.3">
      <c r="A3" s="31" t="s">
        <v>5</v>
      </c>
      <c r="B3" s="32" t="s">
        <v>113</v>
      </c>
      <c r="C3" s="32" t="s">
        <v>19</v>
      </c>
      <c r="D3" s="32" t="s">
        <v>19</v>
      </c>
      <c r="E3" s="32" t="s">
        <v>19</v>
      </c>
      <c r="F3" s="32" t="s">
        <v>19</v>
      </c>
      <c r="G3" s="29" t="s">
        <v>19</v>
      </c>
      <c r="H3" s="32" t="s">
        <v>22</v>
      </c>
      <c r="I3" s="32" t="s">
        <v>22</v>
      </c>
      <c r="J3" s="32" t="s">
        <v>25</v>
      </c>
      <c r="K3" s="32" t="s">
        <v>19</v>
      </c>
      <c r="L3" s="32" t="s">
        <v>19</v>
      </c>
      <c r="M3" s="32" t="s">
        <v>19</v>
      </c>
      <c r="N3" s="32" t="s">
        <v>19</v>
      </c>
      <c r="O3" s="32" t="s">
        <v>19</v>
      </c>
      <c r="P3" s="32" t="s">
        <v>32</v>
      </c>
      <c r="Q3" s="32" t="s">
        <v>32</v>
      </c>
      <c r="R3" s="32" t="s">
        <v>34</v>
      </c>
      <c r="S3" s="32" t="s">
        <v>34</v>
      </c>
    </row>
    <row r="4" spans="1:19" ht="15.75" thickBot="1" x14ac:dyDescent="0.3">
      <c r="A4" s="31" t="s">
        <v>6</v>
      </c>
      <c r="B4" s="33">
        <v>7.73</v>
      </c>
      <c r="C4" s="33">
        <v>29.72</v>
      </c>
      <c r="D4" s="33">
        <v>16.52</v>
      </c>
      <c r="E4" s="33">
        <v>2.44</v>
      </c>
      <c r="F4" s="33">
        <v>5.07</v>
      </c>
      <c r="G4" s="33">
        <v>0.87</v>
      </c>
      <c r="H4" s="33">
        <v>3.72</v>
      </c>
      <c r="I4" s="33">
        <v>4.12</v>
      </c>
      <c r="J4" s="33">
        <v>20.52</v>
      </c>
      <c r="K4" s="33">
        <v>1</v>
      </c>
      <c r="L4" s="33">
        <v>7.0000000000000007E-2</v>
      </c>
      <c r="M4" s="33">
        <v>2.69</v>
      </c>
      <c r="N4" s="33">
        <v>3.71</v>
      </c>
      <c r="O4" s="33">
        <v>20.52</v>
      </c>
      <c r="P4" s="33">
        <v>4.96</v>
      </c>
      <c r="Q4" s="33">
        <v>25.18</v>
      </c>
      <c r="R4" s="33">
        <v>25.55</v>
      </c>
      <c r="S4" s="33">
        <v>39.729999999999997</v>
      </c>
    </row>
    <row r="5" spans="1:19" ht="15.75" thickBot="1" x14ac:dyDescent="0.3">
      <c r="A5" s="31" t="s">
        <v>7</v>
      </c>
      <c r="B5" s="33">
        <v>7.11</v>
      </c>
      <c r="C5" s="33">
        <v>25.81</v>
      </c>
      <c r="D5" s="33">
        <v>14.74</v>
      </c>
      <c r="E5" s="33">
        <v>2.0499999999999998</v>
      </c>
      <c r="F5" s="33">
        <v>4.68</v>
      </c>
      <c r="G5" s="33">
        <v>0.8</v>
      </c>
      <c r="H5" s="33">
        <v>3.44</v>
      </c>
      <c r="I5" s="33">
        <v>3.85</v>
      </c>
      <c r="J5" s="33">
        <v>19.12</v>
      </c>
      <c r="K5" s="33">
        <v>1</v>
      </c>
      <c r="L5" s="33">
        <v>7.0000000000000007E-2</v>
      </c>
      <c r="M5" s="33">
        <v>2.65</v>
      </c>
      <c r="N5" s="33">
        <v>3.67</v>
      </c>
      <c r="O5" s="33">
        <v>20.37</v>
      </c>
      <c r="P5" s="33">
        <v>4.75</v>
      </c>
      <c r="Q5" s="33">
        <v>22.49</v>
      </c>
      <c r="R5" s="33">
        <v>22.3</v>
      </c>
      <c r="S5" s="33">
        <v>32.89</v>
      </c>
    </row>
    <row r="6" spans="1:19" ht="15.75" thickBot="1" x14ac:dyDescent="0.3">
      <c r="A6" s="31" t="s">
        <v>8</v>
      </c>
      <c r="B6" s="33">
        <v>10.74</v>
      </c>
      <c r="C6" s="33">
        <v>48.88</v>
      </c>
      <c r="D6" s="33">
        <v>25.28</v>
      </c>
      <c r="E6" s="33">
        <v>4.3600000000000003</v>
      </c>
      <c r="F6" s="33">
        <v>6.99</v>
      </c>
      <c r="G6" s="33">
        <v>1.2</v>
      </c>
      <c r="H6" s="33">
        <v>5.08</v>
      </c>
      <c r="I6" s="33">
        <v>5.47</v>
      </c>
      <c r="J6" s="33">
        <v>27.37</v>
      </c>
      <c r="K6" s="33">
        <v>1.03</v>
      </c>
      <c r="L6" s="33">
        <v>7.0000000000000007E-2</v>
      </c>
      <c r="M6" s="33">
        <v>2.88</v>
      </c>
      <c r="N6" s="33">
        <v>3.9</v>
      </c>
      <c r="O6" s="33">
        <v>21.29</v>
      </c>
      <c r="P6" s="33">
        <v>5.99</v>
      </c>
      <c r="Q6" s="33">
        <v>38.380000000000003</v>
      </c>
      <c r="R6" s="33">
        <v>41.45</v>
      </c>
      <c r="S6" s="33">
        <v>73.23</v>
      </c>
    </row>
    <row r="7" spans="1:19" ht="15.75" thickBot="1" x14ac:dyDescent="0.3">
      <c r="A7" s="31" t="s">
        <v>9</v>
      </c>
      <c r="B7" s="33">
        <v>5.22</v>
      </c>
      <c r="C7" s="33">
        <v>13.78</v>
      </c>
      <c r="D7" s="33">
        <v>9.24</v>
      </c>
      <c r="E7" s="33">
        <v>0.85</v>
      </c>
      <c r="F7" s="33">
        <v>3.48</v>
      </c>
      <c r="G7" s="33">
        <v>0.59</v>
      </c>
      <c r="H7" s="33">
        <v>2.59</v>
      </c>
      <c r="I7" s="33">
        <v>3</v>
      </c>
      <c r="J7" s="33">
        <v>14.82</v>
      </c>
      <c r="K7" s="33">
        <v>0.98</v>
      </c>
      <c r="L7" s="33">
        <v>7.0000000000000007E-2</v>
      </c>
      <c r="M7" s="33">
        <v>2.54</v>
      </c>
      <c r="N7" s="33">
        <v>3.56</v>
      </c>
      <c r="O7" s="33">
        <v>19.89</v>
      </c>
      <c r="P7" s="33">
        <v>4.0999999999999996</v>
      </c>
      <c r="Q7" s="33">
        <v>14.2</v>
      </c>
      <c r="R7" s="33">
        <v>12.31</v>
      </c>
      <c r="S7" s="33">
        <v>11.87</v>
      </c>
    </row>
    <row r="8" spans="1:19" ht="15.75" thickBot="1" x14ac:dyDescent="0.3">
      <c r="A8" s="31" t="s">
        <v>10</v>
      </c>
      <c r="B8" s="33">
        <v>16.89</v>
      </c>
      <c r="C8" s="33">
        <v>88.02</v>
      </c>
      <c r="D8" s="33">
        <v>43.17</v>
      </c>
      <c r="E8" s="33">
        <v>8.27</v>
      </c>
      <c r="F8" s="33">
        <v>10.9</v>
      </c>
      <c r="G8" s="33">
        <v>1.87</v>
      </c>
      <c r="H8" s="33">
        <v>7.86</v>
      </c>
      <c r="I8" s="33">
        <v>8.2200000000000006</v>
      </c>
      <c r="J8" s="33">
        <v>41.37</v>
      </c>
      <c r="K8" s="33">
        <v>1.0900000000000001</v>
      </c>
      <c r="L8" s="33">
        <v>0.08</v>
      </c>
      <c r="M8" s="33">
        <v>3.25</v>
      </c>
      <c r="N8" s="33">
        <v>4.2699999999999996</v>
      </c>
      <c r="O8" s="33">
        <v>22.86</v>
      </c>
      <c r="P8" s="33">
        <v>8.1</v>
      </c>
      <c r="Q8" s="33">
        <v>65.34</v>
      </c>
      <c r="R8" s="33">
        <v>73.95</v>
      </c>
      <c r="S8" s="33">
        <v>141.65</v>
      </c>
    </row>
    <row r="9" spans="1:19" ht="23.25" thickBot="1" x14ac:dyDescent="0.3">
      <c r="A9" s="31" t="s">
        <v>11</v>
      </c>
      <c r="B9" s="33">
        <v>12.25</v>
      </c>
      <c r="C9" s="33">
        <v>58.51</v>
      </c>
      <c r="D9" s="33">
        <v>29.68</v>
      </c>
      <c r="E9" s="33">
        <v>5.32</v>
      </c>
      <c r="F9" s="33">
        <v>7.95</v>
      </c>
      <c r="G9" s="33">
        <v>1.36</v>
      </c>
      <c r="H9" s="33">
        <v>5.76</v>
      </c>
      <c r="I9" s="33">
        <v>6.15</v>
      </c>
      <c r="J9" s="33">
        <v>30.81</v>
      </c>
      <c r="K9" s="33">
        <v>1.05</v>
      </c>
      <c r="L9" s="33">
        <v>7.0000000000000007E-2</v>
      </c>
      <c r="M9" s="33">
        <v>2.97</v>
      </c>
      <c r="N9" s="33">
        <v>3.99</v>
      </c>
      <c r="O9" s="33">
        <v>21.68</v>
      </c>
      <c r="P9" s="33">
        <v>6.51</v>
      </c>
      <c r="Q9" s="33">
        <v>45.01</v>
      </c>
      <c r="R9" s="33">
        <v>49.45</v>
      </c>
      <c r="S9" s="33">
        <v>90.06</v>
      </c>
    </row>
    <row r="10" spans="1:19" ht="15.75" thickBot="1" x14ac:dyDescent="0.3">
      <c r="A10" s="31" t="s">
        <v>12</v>
      </c>
      <c r="B10" s="33">
        <v>10.06</v>
      </c>
      <c r="C10" s="33">
        <v>44.59</v>
      </c>
      <c r="D10" s="33">
        <v>23.32</v>
      </c>
      <c r="E10" s="33">
        <v>3.93</v>
      </c>
      <c r="F10" s="33">
        <v>6.56</v>
      </c>
      <c r="G10" s="33">
        <v>1.1200000000000001</v>
      </c>
      <c r="H10" s="33">
        <v>4.7699999999999996</v>
      </c>
      <c r="I10" s="33">
        <v>5.17</v>
      </c>
      <c r="J10" s="33">
        <v>25.84</v>
      </c>
      <c r="K10" s="33">
        <v>1.02</v>
      </c>
      <c r="L10" s="33">
        <v>7.0000000000000007E-2</v>
      </c>
      <c r="M10" s="33">
        <v>2.84</v>
      </c>
      <c r="N10" s="33">
        <v>3.86</v>
      </c>
      <c r="O10" s="33">
        <v>21.12</v>
      </c>
      <c r="P10" s="33">
        <v>5.76</v>
      </c>
      <c r="Q10" s="33">
        <v>35.42</v>
      </c>
      <c r="R10" s="33">
        <v>37.89</v>
      </c>
      <c r="S10" s="33">
        <v>65.72</v>
      </c>
    </row>
    <row r="11" spans="1:19" ht="15.75" thickBot="1" x14ac:dyDescent="0.3">
      <c r="A11" s="31" t="s">
        <v>13</v>
      </c>
      <c r="B11" s="33">
        <v>7.21</v>
      </c>
      <c r="C11" s="33">
        <v>26.4</v>
      </c>
      <c r="D11" s="33">
        <v>15.01</v>
      </c>
      <c r="E11" s="33">
        <v>2.11</v>
      </c>
      <c r="F11" s="33">
        <v>4.74</v>
      </c>
      <c r="G11" s="33">
        <v>0.81</v>
      </c>
      <c r="H11" s="33">
        <v>3.48</v>
      </c>
      <c r="I11" s="33">
        <v>3.89</v>
      </c>
      <c r="J11" s="33">
        <v>19.329999999999998</v>
      </c>
      <c r="K11" s="33">
        <v>1</v>
      </c>
      <c r="L11" s="33">
        <v>7.0000000000000007E-2</v>
      </c>
      <c r="M11" s="33">
        <v>2.66</v>
      </c>
      <c r="N11" s="33">
        <v>3.68</v>
      </c>
      <c r="O11" s="33">
        <v>20.39</v>
      </c>
      <c r="P11" s="33">
        <v>4.78</v>
      </c>
      <c r="Q11" s="33">
        <v>22.9</v>
      </c>
      <c r="R11" s="33">
        <v>22.79</v>
      </c>
      <c r="S11" s="33">
        <v>33.93</v>
      </c>
    </row>
    <row r="12" spans="1:19" ht="15.75" thickBot="1" x14ac:dyDescent="0.3">
      <c r="A12" s="31" t="s">
        <v>14</v>
      </c>
      <c r="B12" s="33">
        <v>11.96</v>
      </c>
      <c r="C12" s="33">
        <v>56.64</v>
      </c>
      <c r="D12" s="33">
        <v>28.83</v>
      </c>
      <c r="E12" s="33">
        <v>5.14</v>
      </c>
      <c r="F12" s="33">
        <v>7.76</v>
      </c>
      <c r="G12" s="33">
        <v>1.33</v>
      </c>
      <c r="H12" s="33">
        <v>5.63</v>
      </c>
      <c r="I12" s="33">
        <v>6.02</v>
      </c>
      <c r="J12" s="33">
        <v>30.15</v>
      </c>
      <c r="K12" s="33">
        <v>1.04</v>
      </c>
      <c r="L12" s="33">
        <v>7.0000000000000007E-2</v>
      </c>
      <c r="M12" s="33">
        <v>2.95</v>
      </c>
      <c r="N12" s="33">
        <v>3.97</v>
      </c>
      <c r="O12" s="33">
        <v>21.6</v>
      </c>
      <c r="P12" s="33">
        <v>6.41</v>
      </c>
      <c r="Q12" s="33">
        <v>43.73</v>
      </c>
      <c r="R12" s="33">
        <v>47.9</v>
      </c>
      <c r="S12" s="33">
        <v>86.8</v>
      </c>
    </row>
    <row r="13" spans="1:19" ht="15.75" thickBot="1" x14ac:dyDescent="0.3">
      <c r="A13" s="31" t="s">
        <v>15</v>
      </c>
      <c r="B13" s="33">
        <v>7.82</v>
      </c>
      <c r="C13" s="33">
        <v>30.3</v>
      </c>
      <c r="D13" s="33">
        <v>16.79</v>
      </c>
      <c r="E13" s="33">
        <v>2.5</v>
      </c>
      <c r="F13" s="33">
        <v>5.13</v>
      </c>
      <c r="G13" s="33">
        <v>0.88</v>
      </c>
      <c r="H13" s="33">
        <v>3.76</v>
      </c>
      <c r="I13" s="33">
        <v>4.16</v>
      </c>
      <c r="J13" s="33">
        <v>20.73</v>
      </c>
      <c r="K13" s="33">
        <v>1</v>
      </c>
      <c r="L13" s="33">
        <v>7.0000000000000007E-2</v>
      </c>
      <c r="M13" s="33">
        <v>2.7</v>
      </c>
      <c r="N13" s="33">
        <v>3.72</v>
      </c>
      <c r="O13" s="33">
        <v>20.55</v>
      </c>
      <c r="P13" s="33">
        <v>4.99</v>
      </c>
      <c r="Q13" s="33">
        <v>25.58</v>
      </c>
      <c r="R13" s="33">
        <v>26.03</v>
      </c>
      <c r="S13" s="33">
        <v>40.75</v>
      </c>
    </row>
    <row r="14" spans="1:19" ht="15.75" thickBot="1" x14ac:dyDescent="0.3">
      <c r="A14" s="31" t="s">
        <v>16</v>
      </c>
      <c r="B14" s="33">
        <v>7.34</v>
      </c>
      <c r="C14" s="33">
        <v>27.23</v>
      </c>
      <c r="D14" s="33">
        <v>15.39</v>
      </c>
      <c r="E14" s="33">
        <v>2.2000000000000002</v>
      </c>
      <c r="F14" s="33">
        <v>4.82</v>
      </c>
      <c r="G14" s="33">
        <v>0.82</v>
      </c>
      <c r="H14" s="33">
        <v>3.54</v>
      </c>
      <c r="I14" s="33">
        <v>3.95</v>
      </c>
      <c r="J14" s="33">
        <v>19.63</v>
      </c>
      <c r="K14" s="33">
        <v>1</v>
      </c>
      <c r="L14" s="33">
        <v>7.0000000000000007E-2</v>
      </c>
      <c r="M14" s="33">
        <v>2.67</v>
      </c>
      <c r="N14" s="33">
        <v>3.69</v>
      </c>
      <c r="O14" s="33">
        <v>20.43</v>
      </c>
      <c r="P14" s="33">
        <v>4.82</v>
      </c>
      <c r="Q14" s="33">
        <v>23.47</v>
      </c>
      <c r="R14" s="33">
        <v>23.48</v>
      </c>
      <c r="S14" s="33">
        <v>35.380000000000003</v>
      </c>
    </row>
    <row r="15" spans="1:19" ht="15.75" thickBot="1" x14ac:dyDescent="0.3">
      <c r="A15" s="31" t="s">
        <v>17</v>
      </c>
      <c r="B15" s="33">
        <v>5.73</v>
      </c>
      <c r="C15" s="33">
        <v>17.04</v>
      </c>
      <c r="D15" s="33">
        <v>10.73</v>
      </c>
      <c r="E15" s="33">
        <v>1.18</v>
      </c>
      <c r="F15" s="33">
        <v>3.8</v>
      </c>
      <c r="G15" s="33">
        <v>0.65</v>
      </c>
      <c r="H15" s="33">
        <v>2.82</v>
      </c>
      <c r="I15" s="33">
        <v>3.23</v>
      </c>
      <c r="J15" s="33">
        <v>15.99</v>
      </c>
      <c r="K15" s="33">
        <v>0.98</v>
      </c>
      <c r="L15" s="33">
        <v>7.0000000000000007E-2</v>
      </c>
      <c r="M15" s="33">
        <v>2.57</v>
      </c>
      <c r="N15" s="33">
        <v>3.59</v>
      </c>
      <c r="O15" s="33">
        <v>20.02</v>
      </c>
      <c r="P15" s="33">
        <v>4.2699999999999996</v>
      </c>
      <c r="Q15" s="33">
        <v>16.45</v>
      </c>
      <c r="R15" s="33">
        <v>15.02</v>
      </c>
      <c r="S15" s="33">
        <v>17.559999999999999</v>
      </c>
    </row>
    <row r="16" spans="1:19" ht="15.75" thickBot="1" x14ac:dyDescent="0.3">
      <c r="A16" s="31" t="s">
        <v>36</v>
      </c>
      <c r="B16" s="33">
        <v>8.1199999999999992</v>
      </c>
      <c r="C16" s="33">
        <v>32.21</v>
      </c>
      <c r="D16" s="33">
        <v>17.66</v>
      </c>
      <c r="E16" s="33">
        <v>2.69</v>
      </c>
      <c r="F16" s="33">
        <v>5.32</v>
      </c>
      <c r="G16" s="33">
        <v>0.91</v>
      </c>
      <c r="H16" s="33">
        <v>3.89</v>
      </c>
      <c r="I16" s="33">
        <v>4.3</v>
      </c>
      <c r="J16" s="33">
        <v>21.41</v>
      </c>
      <c r="K16" s="33">
        <v>1.01</v>
      </c>
      <c r="L16" s="33">
        <v>7.0000000000000007E-2</v>
      </c>
      <c r="M16" s="33">
        <v>2.72</v>
      </c>
      <c r="N16" s="33">
        <v>3.74</v>
      </c>
      <c r="O16" s="33">
        <v>20.62</v>
      </c>
      <c r="P16" s="33">
        <v>5.09</v>
      </c>
      <c r="Q16" s="33">
        <v>26.9</v>
      </c>
      <c r="R16" s="33">
        <v>27.61</v>
      </c>
      <c r="S16" s="33">
        <v>44.09</v>
      </c>
    </row>
    <row r="17" spans="1:19" ht="15.75" thickBot="1" x14ac:dyDescent="0.3">
      <c r="A17" s="31" t="s">
        <v>37</v>
      </c>
      <c r="B17" s="33">
        <v>12.77</v>
      </c>
      <c r="C17" s="33">
        <v>61.83</v>
      </c>
      <c r="D17" s="33">
        <v>31.2</v>
      </c>
      <c r="E17" s="33">
        <v>5.66</v>
      </c>
      <c r="F17" s="33">
        <v>8.2799999999999994</v>
      </c>
      <c r="G17" s="33">
        <v>1.42</v>
      </c>
      <c r="H17" s="33">
        <v>6</v>
      </c>
      <c r="I17" s="33">
        <v>6.38</v>
      </c>
      <c r="J17" s="33">
        <v>32</v>
      </c>
      <c r="K17" s="33">
        <v>1.05</v>
      </c>
      <c r="L17" s="33">
        <v>0.08</v>
      </c>
      <c r="M17" s="33">
        <v>3</v>
      </c>
      <c r="N17" s="33">
        <v>4.0199999999999996</v>
      </c>
      <c r="O17" s="33">
        <v>21.81</v>
      </c>
      <c r="P17" s="33">
        <v>6.69</v>
      </c>
      <c r="Q17" s="33">
        <v>47.3</v>
      </c>
      <c r="R17" s="33">
        <v>52.21</v>
      </c>
      <c r="S17" s="33">
        <v>95.87</v>
      </c>
    </row>
    <row r="18" spans="1:19" ht="15.75" thickBot="1" x14ac:dyDescent="0.3">
      <c r="A18" s="31" t="s">
        <v>38</v>
      </c>
      <c r="B18" s="33">
        <v>9.4</v>
      </c>
      <c r="C18" s="33">
        <v>40.380000000000003</v>
      </c>
      <c r="D18" s="33">
        <v>21.4</v>
      </c>
      <c r="E18" s="33">
        <v>3.51</v>
      </c>
      <c r="F18" s="33">
        <v>6.14</v>
      </c>
      <c r="G18" s="33">
        <v>1.05</v>
      </c>
      <c r="H18" s="33">
        <v>4.47</v>
      </c>
      <c r="I18" s="33">
        <v>4.87</v>
      </c>
      <c r="J18" s="33">
        <v>24.33</v>
      </c>
      <c r="K18" s="33">
        <v>1.02</v>
      </c>
      <c r="L18" s="33">
        <v>7.0000000000000007E-2</v>
      </c>
      <c r="M18" s="33">
        <v>2.79</v>
      </c>
      <c r="N18" s="33">
        <v>3.81</v>
      </c>
      <c r="O18" s="33">
        <v>20.95</v>
      </c>
      <c r="P18" s="33">
        <v>5.53</v>
      </c>
      <c r="Q18" s="33">
        <v>32.53</v>
      </c>
      <c r="R18" s="33">
        <v>34.4</v>
      </c>
      <c r="S18" s="33">
        <v>58.37</v>
      </c>
    </row>
    <row r="19" spans="1:19" ht="15.75" thickBot="1" x14ac:dyDescent="0.3">
      <c r="A19" s="31" t="s">
        <v>39</v>
      </c>
      <c r="B19" s="33">
        <v>9.3000000000000007</v>
      </c>
      <c r="C19" s="33">
        <v>39.75</v>
      </c>
      <c r="D19" s="33">
        <v>21.11</v>
      </c>
      <c r="E19" s="33">
        <v>3.45</v>
      </c>
      <c r="F19" s="33">
        <v>6.08</v>
      </c>
      <c r="G19" s="33">
        <v>1.04</v>
      </c>
      <c r="H19" s="33">
        <v>4.43</v>
      </c>
      <c r="I19" s="33">
        <v>4.83</v>
      </c>
      <c r="J19" s="33">
        <v>24.11</v>
      </c>
      <c r="K19" s="33">
        <v>1.02</v>
      </c>
      <c r="L19" s="33">
        <v>7.0000000000000007E-2</v>
      </c>
      <c r="M19" s="33">
        <v>2.79</v>
      </c>
      <c r="N19" s="33">
        <v>3.81</v>
      </c>
      <c r="O19" s="33">
        <v>20.93</v>
      </c>
      <c r="P19" s="33">
        <v>5.5</v>
      </c>
      <c r="Q19" s="33">
        <v>32.090000000000003</v>
      </c>
      <c r="R19" s="33">
        <v>33.880000000000003</v>
      </c>
      <c r="S19" s="33">
        <v>57.27</v>
      </c>
    </row>
    <row r="20" spans="1:19" ht="15.75" thickBot="1" x14ac:dyDescent="0.3">
      <c r="A20" s="31" t="s">
        <v>40</v>
      </c>
      <c r="B20" s="33">
        <v>9.65</v>
      </c>
      <c r="C20" s="33">
        <v>41.96</v>
      </c>
      <c r="D20" s="33">
        <v>22.12</v>
      </c>
      <c r="E20" s="33">
        <v>3.67</v>
      </c>
      <c r="F20" s="33">
        <v>6.3</v>
      </c>
      <c r="G20" s="33">
        <v>1.08</v>
      </c>
      <c r="H20" s="33">
        <v>4.59</v>
      </c>
      <c r="I20" s="33">
        <v>4.9800000000000004</v>
      </c>
      <c r="J20" s="33">
        <v>24.9</v>
      </c>
      <c r="K20" s="33">
        <v>1.02</v>
      </c>
      <c r="L20" s="33">
        <v>7.0000000000000007E-2</v>
      </c>
      <c r="M20" s="33">
        <v>2.81</v>
      </c>
      <c r="N20" s="33">
        <v>3.83</v>
      </c>
      <c r="O20" s="33">
        <v>21.01</v>
      </c>
      <c r="P20" s="33">
        <v>5.62</v>
      </c>
      <c r="Q20" s="33">
        <v>33.619999999999997</v>
      </c>
      <c r="R20" s="33">
        <v>35.71</v>
      </c>
      <c r="S20" s="33">
        <v>61.14</v>
      </c>
    </row>
    <row r="21" spans="1:19" ht="15.75" thickBot="1" x14ac:dyDescent="0.3">
      <c r="A21" s="31" t="s">
        <v>41</v>
      </c>
      <c r="B21" s="33">
        <v>5.44</v>
      </c>
      <c r="C21" s="33">
        <v>15.17</v>
      </c>
      <c r="D21" s="33">
        <v>9.8699999999999992</v>
      </c>
      <c r="E21" s="33">
        <v>0.99</v>
      </c>
      <c r="F21" s="33">
        <v>3.62</v>
      </c>
      <c r="G21" s="33">
        <v>0.61</v>
      </c>
      <c r="H21" s="33">
        <v>2.68</v>
      </c>
      <c r="I21" s="33">
        <v>3.1</v>
      </c>
      <c r="J21" s="33">
        <v>15.32</v>
      </c>
      <c r="K21" s="33">
        <v>0.98</v>
      </c>
      <c r="L21" s="33">
        <v>7.0000000000000007E-2</v>
      </c>
      <c r="M21" s="33">
        <v>2.5499999999999998</v>
      </c>
      <c r="N21" s="33">
        <v>3.57</v>
      </c>
      <c r="O21" s="33">
        <v>19.940000000000001</v>
      </c>
      <c r="P21" s="33">
        <v>4.17</v>
      </c>
      <c r="Q21" s="33">
        <v>15.16</v>
      </c>
      <c r="R21" s="33">
        <v>13.47</v>
      </c>
      <c r="S21" s="33">
        <v>14.29</v>
      </c>
    </row>
    <row r="22" spans="1:19" ht="15.75" thickBot="1" x14ac:dyDescent="0.3">
      <c r="A22" s="31" t="s">
        <v>42</v>
      </c>
      <c r="B22" s="33">
        <v>9.2899999999999991</v>
      </c>
      <c r="C22" s="33">
        <v>39.64</v>
      </c>
      <c r="D22" s="33">
        <v>21.06</v>
      </c>
      <c r="E22" s="33">
        <v>3.44</v>
      </c>
      <c r="F22" s="33">
        <v>6.06</v>
      </c>
      <c r="G22" s="33">
        <v>1.04</v>
      </c>
      <c r="H22" s="33">
        <v>4.42</v>
      </c>
      <c r="I22" s="33">
        <v>4.82</v>
      </c>
      <c r="J22" s="33">
        <v>24.07</v>
      </c>
      <c r="K22" s="33">
        <v>1.02</v>
      </c>
      <c r="L22" s="33">
        <v>7.0000000000000007E-2</v>
      </c>
      <c r="M22" s="33">
        <v>2.79</v>
      </c>
      <c r="N22" s="33">
        <v>3.81</v>
      </c>
      <c r="O22" s="33">
        <v>20.92</v>
      </c>
      <c r="P22" s="33">
        <v>5.49</v>
      </c>
      <c r="Q22" s="33">
        <v>32.020000000000003</v>
      </c>
      <c r="R22" s="33">
        <v>33.78</v>
      </c>
      <c r="S22" s="33">
        <v>57.07</v>
      </c>
    </row>
    <row r="23" spans="1:19" ht="15.75" thickBot="1" x14ac:dyDescent="0.3">
      <c r="A23" s="31" t="s">
        <v>43</v>
      </c>
      <c r="B23" s="33">
        <v>9.84</v>
      </c>
      <c r="C23" s="33">
        <v>43.18</v>
      </c>
      <c r="D23" s="33">
        <v>22.68</v>
      </c>
      <c r="E23" s="33">
        <v>3.79</v>
      </c>
      <c r="F23" s="33">
        <v>6.42</v>
      </c>
      <c r="G23" s="33">
        <v>1.1000000000000001</v>
      </c>
      <c r="H23" s="33">
        <v>4.67</v>
      </c>
      <c r="I23" s="33">
        <v>5.07</v>
      </c>
      <c r="J23" s="33">
        <v>25.34</v>
      </c>
      <c r="K23" s="33">
        <v>1.02</v>
      </c>
      <c r="L23" s="33">
        <v>7.0000000000000007E-2</v>
      </c>
      <c r="M23" s="33">
        <v>2.82</v>
      </c>
      <c r="N23" s="33">
        <v>3.84</v>
      </c>
      <c r="O23" s="33">
        <v>21.06</v>
      </c>
      <c r="P23" s="33">
        <v>5.68</v>
      </c>
      <c r="Q23" s="33">
        <v>34.46</v>
      </c>
      <c r="R23" s="33">
        <v>36.72</v>
      </c>
      <c r="S23" s="33">
        <v>63.27</v>
      </c>
    </row>
    <row r="24" spans="1:19" ht="15.75" thickBot="1" x14ac:dyDescent="0.3">
      <c r="A24" s="31" t="s">
        <v>44</v>
      </c>
      <c r="B24" s="33">
        <v>9.24</v>
      </c>
      <c r="C24" s="33">
        <v>39.33</v>
      </c>
      <c r="D24" s="33">
        <v>20.92</v>
      </c>
      <c r="E24" s="33">
        <v>3.41</v>
      </c>
      <c r="F24" s="33">
        <v>6.03</v>
      </c>
      <c r="G24" s="33">
        <v>1.03</v>
      </c>
      <c r="H24" s="33">
        <v>4.4000000000000004</v>
      </c>
      <c r="I24" s="33">
        <v>4.8</v>
      </c>
      <c r="J24" s="33">
        <v>23.96</v>
      </c>
      <c r="K24" s="33">
        <v>1.02</v>
      </c>
      <c r="L24" s="33">
        <v>7.0000000000000007E-2</v>
      </c>
      <c r="M24" s="33">
        <v>2.78</v>
      </c>
      <c r="N24" s="33">
        <v>3.8</v>
      </c>
      <c r="O24" s="33">
        <v>20.91</v>
      </c>
      <c r="P24" s="33">
        <v>5.47</v>
      </c>
      <c r="Q24" s="33">
        <v>31.8</v>
      </c>
      <c r="R24" s="33">
        <v>33.53</v>
      </c>
      <c r="S24" s="33">
        <v>56.53</v>
      </c>
    </row>
    <row r="25" spans="1:19" ht="15.75" thickBot="1" x14ac:dyDescent="0.3">
      <c r="A25" s="34" t="s">
        <v>45</v>
      </c>
      <c r="B25" s="33">
        <v>10.6</v>
      </c>
      <c r="C25" s="33">
        <v>47.98</v>
      </c>
      <c r="D25" s="33">
        <v>24.87</v>
      </c>
      <c r="E25" s="33">
        <v>4.2699999999999996</v>
      </c>
      <c r="F25" s="33">
        <v>6.9</v>
      </c>
      <c r="G25" s="33">
        <v>1.18</v>
      </c>
      <c r="H25" s="33">
        <v>5.01</v>
      </c>
      <c r="I25" s="33">
        <v>5.41</v>
      </c>
      <c r="J25" s="33">
        <v>27.05</v>
      </c>
      <c r="K25" s="33">
        <v>1.03</v>
      </c>
      <c r="L25" s="33">
        <v>7.0000000000000007E-2</v>
      </c>
      <c r="M25" s="33">
        <v>2.87</v>
      </c>
      <c r="N25" s="33">
        <v>3.89</v>
      </c>
      <c r="O25" s="33">
        <v>21.26</v>
      </c>
      <c r="P25" s="33">
        <v>5.94</v>
      </c>
      <c r="Q25" s="33">
        <v>37.76</v>
      </c>
      <c r="R25" s="33">
        <v>40.71</v>
      </c>
      <c r="S25" s="33">
        <v>71.66</v>
      </c>
    </row>
    <row r="26" spans="1:19" ht="15.75" thickBot="1" x14ac:dyDescent="0.3">
      <c r="A26" s="31" t="s">
        <v>46</v>
      </c>
      <c r="B26" s="33">
        <v>10.11</v>
      </c>
      <c r="C26" s="33">
        <v>44.85</v>
      </c>
      <c r="D26" s="33">
        <v>23.44</v>
      </c>
      <c r="E26" s="33">
        <v>3.96</v>
      </c>
      <c r="F26" s="33">
        <v>6.59</v>
      </c>
      <c r="G26" s="33">
        <v>1.1299999999999999</v>
      </c>
      <c r="H26" s="33">
        <v>4.79</v>
      </c>
      <c r="I26" s="33">
        <v>5.19</v>
      </c>
      <c r="J26" s="33">
        <v>25.93</v>
      </c>
      <c r="K26" s="33">
        <v>1.03</v>
      </c>
      <c r="L26" s="33">
        <v>7.0000000000000007E-2</v>
      </c>
      <c r="M26" s="33">
        <v>2.84</v>
      </c>
      <c r="N26" s="33">
        <v>3.86</v>
      </c>
      <c r="O26" s="33">
        <v>21.13</v>
      </c>
      <c r="P26" s="33">
        <v>5.77</v>
      </c>
      <c r="Q26" s="33">
        <v>35.61</v>
      </c>
      <c r="R26" s="33">
        <v>38.11</v>
      </c>
      <c r="S26" s="33">
        <v>66.19</v>
      </c>
    </row>
    <row r="27" spans="1:19" ht="15.75" thickBot="1" x14ac:dyDescent="0.3">
      <c r="A27" s="31" t="s">
        <v>47</v>
      </c>
      <c r="B27" s="33">
        <v>10.43</v>
      </c>
      <c r="C27" s="33">
        <v>46.95</v>
      </c>
      <c r="D27" s="33">
        <v>24.4</v>
      </c>
      <c r="E27" s="33">
        <v>4.17</v>
      </c>
      <c r="F27" s="33">
        <v>6.79</v>
      </c>
      <c r="G27" s="33">
        <v>1.1599999999999999</v>
      </c>
      <c r="H27" s="33">
        <v>4.9400000000000004</v>
      </c>
      <c r="I27" s="33">
        <v>5.33</v>
      </c>
      <c r="J27" s="33">
        <v>26.68</v>
      </c>
      <c r="K27" s="33">
        <v>1.03</v>
      </c>
      <c r="L27" s="33">
        <v>7.0000000000000007E-2</v>
      </c>
      <c r="M27" s="33">
        <v>2.86</v>
      </c>
      <c r="N27" s="33">
        <v>3.88</v>
      </c>
      <c r="O27" s="33">
        <v>21.21</v>
      </c>
      <c r="P27" s="33">
        <v>5.88</v>
      </c>
      <c r="Q27" s="33">
        <v>37.049999999999997</v>
      </c>
      <c r="R27" s="33">
        <v>39.85</v>
      </c>
      <c r="S27" s="33">
        <v>69.849999999999994</v>
      </c>
    </row>
    <row r="28" spans="1:19" ht="15.75" thickBot="1" x14ac:dyDescent="0.3">
      <c r="A28" s="31" t="s">
        <v>48</v>
      </c>
      <c r="B28" s="33">
        <v>5.18</v>
      </c>
      <c r="C28" s="33">
        <v>13.54</v>
      </c>
      <c r="D28" s="33">
        <v>9.1199999999999992</v>
      </c>
      <c r="E28" s="33">
        <v>0.83</v>
      </c>
      <c r="F28" s="33">
        <v>3.45</v>
      </c>
      <c r="G28" s="33">
        <v>0.59</v>
      </c>
      <c r="H28" s="33">
        <v>2.57</v>
      </c>
      <c r="I28" s="33">
        <v>2.99</v>
      </c>
      <c r="J28" s="33">
        <v>14.73</v>
      </c>
      <c r="K28" s="33">
        <v>0.98</v>
      </c>
      <c r="L28" s="33">
        <v>7.0000000000000007E-2</v>
      </c>
      <c r="M28" s="33">
        <v>2.54</v>
      </c>
      <c r="N28" s="33">
        <v>3.56</v>
      </c>
      <c r="O28" s="33">
        <v>19.88</v>
      </c>
      <c r="P28" s="33">
        <v>4.08</v>
      </c>
      <c r="Q28" s="33">
        <v>14.03</v>
      </c>
      <c r="R28" s="33">
        <v>12.11</v>
      </c>
      <c r="S28" s="33">
        <v>11.43</v>
      </c>
    </row>
    <row r="29" spans="1:19" ht="15.75" thickBot="1" x14ac:dyDescent="0.3">
      <c r="A29" s="31" t="s">
        <v>49</v>
      </c>
      <c r="B29" s="33">
        <v>15.28</v>
      </c>
      <c r="C29" s="33">
        <v>77.81</v>
      </c>
      <c r="D29" s="33">
        <v>38.51</v>
      </c>
      <c r="E29" s="33">
        <v>7.25</v>
      </c>
      <c r="F29" s="33">
        <v>9.8800000000000008</v>
      </c>
      <c r="G29" s="33">
        <v>1.7</v>
      </c>
      <c r="H29" s="33">
        <v>7.13</v>
      </c>
      <c r="I29" s="33">
        <v>7.5</v>
      </c>
      <c r="J29" s="33">
        <v>37.71</v>
      </c>
      <c r="K29" s="33">
        <v>1.08</v>
      </c>
      <c r="L29" s="33">
        <v>0.08</v>
      </c>
      <c r="M29" s="33">
        <v>3.15</v>
      </c>
      <c r="N29" s="33">
        <v>4.17</v>
      </c>
      <c r="O29" s="33">
        <v>22.45</v>
      </c>
      <c r="P29" s="33">
        <v>7.55</v>
      </c>
      <c r="Q29" s="33">
        <v>58.31</v>
      </c>
      <c r="R29" s="33">
        <v>65.47</v>
      </c>
      <c r="S29" s="33">
        <v>123.8</v>
      </c>
    </row>
    <row r="30" spans="1:19" ht="15.75" thickBot="1" x14ac:dyDescent="0.3">
      <c r="A30" s="31" t="s">
        <v>50</v>
      </c>
      <c r="B30" s="33">
        <v>8.57</v>
      </c>
      <c r="C30" s="33">
        <v>35.08</v>
      </c>
      <c r="D30" s="33">
        <v>18.97</v>
      </c>
      <c r="E30" s="33">
        <v>2.98</v>
      </c>
      <c r="F30" s="33">
        <v>5.61</v>
      </c>
      <c r="G30" s="33">
        <v>0.96</v>
      </c>
      <c r="H30" s="33">
        <v>4.0999999999999996</v>
      </c>
      <c r="I30" s="33">
        <v>4.5</v>
      </c>
      <c r="J30" s="33">
        <v>22.44</v>
      </c>
      <c r="K30" s="33">
        <v>1.01</v>
      </c>
      <c r="L30" s="33">
        <v>7.0000000000000007E-2</v>
      </c>
      <c r="M30" s="33">
        <v>2.74</v>
      </c>
      <c r="N30" s="33">
        <v>3.76</v>
      </c>
      <c r="O30" s="33">
        <v>20.74</v>
      </c>
      <c r="P30" s="33">
        <v>5.24</v>
      </c>
      <c r="Q30" s="33">
        <v>28.88</v>
      </c>
      <c r="R30" s="33">
        <v>30</v>
      </c>
      <c r="S30" s="33">
        <v>49.1</v>
      </c>
    </row>
    <row r="31" spans="1:19" ht="15.75" thickBot="1" x14ac:dyDescent="0.3">
      <c r="A31" s="31" t="s">
        <v>51</v>
      </c>
      <c r="B31" s="33">
        <v>9.32</v>
      </c>
      <c r="C31" s="33">
        <v>39.89</v>
      </c>
      <c r="D31" s="33">
        <v>21.17</v>
      </c>
      <c r="E31" s="33">
        <v>3.46</v>
      </c>
      <c r="F31" s="33">
        <v>6.09</v>
      </c>
      <c r="G31" s="33">
        <v>1.04</v>
      </c>
      <c r="H31" s="33">
        <v>4.4400000000000004</v>
      </c>
      <c r="I31" s="33">
        <v>4.84</v>
      </c>
      <c r="J31" s="33">
        <v>24.16</v>
      </c>
      <c r="K31" s="33">
        <v>1.02</v>
      </c>
      <c r="L31" s="33">
        <v>7.0000000000000007E-2</v>
      </c>
      <c r="M31" s="33">
        <v>2.79</v>
      </c>
      <c r="N31" s="33">
        <v>3.81</v>
      </c>
      <c r="O31" s="33">
        <v>20.93</v>
      </c>
      <c r="P31" s="33">
        <v>5.5</v>
      </c>
      <c r="Q31" s="33">
        <v>32.18</v>
      </c>
      <c r="R31" s="33">
        <v>33.99</v>
      </c>
      <c r="S31" s="33">
        <v>57.5</v>
      </c>
    </row>
    <row r="32" spans="1:19" ht="15.75" thickBot="1" x14ac:dyDescent="0.3">
      <c r="A32" s="31" t="s">
        <v>52</v>
      </c>
      <c r="B32" s="33">
        <v>5.28</v>
      </c>
      <c r="C32" s="33">
        <v>14.15</v>
      </c>
      <c r="D32" s="33">
        <v>9.4</v>
      </c>
      <c r="E32" s="33">
        <v>0.89</v>
      </c>
      <c r="F32" s="33">
        <v>3.51</v>
      </c>
      <c r="G32" s="33">
        <v>0.6</v>
      </c>
      <c r="H32" s="33">
        <v>2.61</v>
      </c>
      <c r="I32" s="33">
        <v>3.03</v>
      </c>
      <c r="J32" s="33">
        <v>14.95</v>
      </c>
      <c r="K32" s="33">
        <v>0.98</v>
      </c>
      <c r="L32" s="33">
        <v>7.0000000000000007E-2</v>
      </c>
      <c r="M32" s="33">
        <v>2.54</v>
      </c>
      <c r="N32" s="33">
        <v>3.56</v>
      </c>
      <c r="O32" s="33">
        <v>19.899999999999999</v>
      </c>
      <c r="P32" s="33">
        <v>4.12</v>
      </c>
      <c r="Q32" s="33">
        <v>14.45</v>
      </c>
      <c r="R32" s="33">
        <v>12.61</v>
      </c>
      <c r="S32" s="33">
        <v>12.5</v>
      </c>
    </row>
    <row r="33" spans="1:19" ht="15.75" thickBot="1" x14ac:dyDescent="0.3">
      <c r="A33" s="31" t="s">
        <v>53</v>
      </c>
      <c r="B33" s="33">
        <v>8.83</v>
      </c>
      <c r="C33" s="33">
        <v>36.74</v>
      </c>
      <c r="D33" s="33">
        <v>19.73</v>
      </c>
      <c r="E33" s="33">
        <v>3.15</v>
      </c>
      <c r="F33" s="33">
        <v>5.77</v>
      </c>
      <c r="G33" s="33">
        <v>0.99</v>
      </c>
      <c r="H33" s="33">
        <v>4.22</v>
      </c>
      <c r="I33" s="33">
        <v>4.62</v>
      </c>
      <c r="J33" s="33">
        <v>23.03</v>
      </c>
      <c r="K33" s="33">
        <v>1.01</v>
      </c>
      <c r="L33" s="33">
        <v>7.0000000000000007E-2</v>
      </c>
      <c r="M33" s="33">
        <v>2.76</v>
      </c>
      <c r="N33" s="33">
        <v>3.78</v>
      </c>
      <c r="O33" s="33">
        <v>20.81</v>
      </c>
      <c r="P33" s="33">
        <v>5.33</v>
      </c>
      <c r="Q33" s="33">
        <v>30.02</v>
      </c>
      <c r="R33" s="33">
        <v>31.38</v>
      </c>
      <c r="S33" s="33">
        <v>52.01</v>
      </c>
    </row>
    <row r="34" spans="1:19" ht="15.75" thickBot="1" x14ac:dyDescent="0.3">
      <c r="A34" s="31" t="s">
        <v>54</v>
      </c>
      <c r="B34" s="33">
        <v>9.41</v>
      </c>
      <c r="C34" s="33">
        <v>40.43</v>
      </c>
      <c r="D34" s="33">
        <v>21.42</v>
      </c>
      <c r="E34" s="33">
        <v>3.52</v>
      </c>
      <c r="F34" s="33">
        <v>6.14</v>
      </c>
      <c r="G34" s="33">
        <v>1.05</v>
      </c>
      <c r="H34" s="33">
        <v>4.4800000000000004</v>
      </c>
      <c r="I34" s="33">
        <v>4.88</v>
      </c>
      <c r="J34" s="33">
        <v>24.35</v>
      </c>
      <c r="K34" s="33">
        <v>1.02</v>
      </c>
      <c r="L34" s="33">
        <v>7.0000000000000007E-2</v>
      </c>
      <c r="M34" s="33">
        <v>2.8</v>
      </c>
      <c r="N34" s="33">
        <v>3.82</v>
      </c>
      <c r="O34" s="33">
        <v>20.95</v>
      </c>
      <c r="P34" s="33">
        <v>5.53</v>
      </c>
      <c r="Q34" s="33">
        <v>32.56</v>
      </c>
      <c r="R34" s="33">
        <v>34.44</v>
      </c>
      <c r="S34" s="33">
        <v>58.46</v>
      </c>
    </row>
    <row r="35" spans="1:19" ht="15.75" thickBot="1" x14ac:dyDescent="0.3">
      <c r="A35" s="31" t="s">
        <v>55</v>
      </c>
      <c r="B35" s="33">
        <v>15.37</v>
      </c>
      <c r="C35" s="33">
        <v>75.209999999999994</v>
      </c>
      <c r="D35" s="33">
        <v>38.770000000000003</v>
      </c>
      <c r="E35" s="33">
        <v>7.64</v>
      </c>
      <c r="F35" s="33">
        <v>9.93</v>
      </c>
      <c r="G35" s="33">
        <v>1.71</v>
      </c>
      <c r="H35" s="33">
        <v>7.37</v>
      </c>
      <c r="I35" s="33">
        <v>7.09</v>
      </c>
      <c r="J35" s="33">
        <v>37.909999999999997</v>
      </c>
      <c r="K35" s="33">
        <v>1.08</v>
      </c>
      <c r="L35" s="33">
        <v>0.06</v>
      </c>
      <c r="M35" s="33">
        <v>3.45</v>
      </c>
      <c r="N35" s="33">
        <v>4.1399999999999997</v>
      </c>
      <c r="O35" s="33">
        <v>21.97</v>
      </c>
      <c r="P35" s="33">
        <v>7.57</v>
      </c>
      <c r="Q35" s="33">
        <v>58.68</v>
      </c>
      <c r="R35" s="33">
        <v>65.92</v>
      </c>
      <c r="S35" s="33">
        <v>124.75</v>
      </c>
    </row>
    <row r="36" spans="1:19" ht="15.75" thickBot="1" x14ac:dyDescent="0.3">
      <c r="A36" s="31" t="s">
        <v>56</v>
      </c>
      <c r="B36" s="33">
        <v>12.24</v>
      </c>
      <c r="C36" s="33">
        <v>55.27</v>
      </c>
      <c r="D36" s="33">
        <v>29.66</v>
      </c>
      <c r="E36" s="33">
        <v>5.64</v>
      </c>
      <c r="F36" s="33">
        <v>7.94</v>
      </c>
      <c r="G36" s="33">
        <v>1.36</v>
      </c>
      <c r="H36" s="33">
        <v>5.95</v>
      </c>
      <c r="I36" s="33">
        <v>5.69</v>
      </c>
      <c r="J36" s="33">
        <v>30.78</v>
      </c>
      <c r="K36" s="33">
        <v>1.04</v>
      </c>
      <c r="L36" s="33">
        <v>0.06</v>
      </c>
      <c r="M36" s="33">
        <v>3.26</v>
      </c>
      <c r="N36" s="33">
        <v>3.95</v>
      </c>
      <c r="O36" s="33">
        <v>21.17</v>
      </c>
      <c r="P36" s="33">
        <v>6.5</v>
      </c>
      <c r="Q36" s="33">
        <v>44.94</v>
      </c>
      <c r="R36" s="33">
        <v>49.36</v>
      </c>
      <c r="S36" s="33">
        <v>89.88</v>
      </c>
    </row>
    <row r="37" spans="1:19" ht="15.75" thickBot="1" x14ac:dyDescent="0.3">
      <c r="A37" s="31" t="s">
        <v>57</v>
      </c>
      <c r="B37" s="33">
        <v>12.56</v>
      </c>
      <c r="C37" s="33">
        <v>57.34</v>
      </c>
      <c r="D37" s="33">
        <v>30.6</v>
      </c>
      <c r="E37" s="33">
        <v>5.85</v>
      </c>
      <c r="F37" s="33">
        <v>8.15</v>
      </c>
      <c r="G37" s="33">
        <v>1.4</v>
      </c>
      <c r="H37" s="33">
        <v>6.1</v>
      </c>
      <c r="I37" s="33">
        <v>5.84</v>
      </c>
      <c r="J37" s="33">
        <v>31.52</v>
      </c>
      <c r="K37" s="33">
        <v>1.05</v>
      </c>
      <c r="L37" s="33">
        <v>0.06</v>
      </c>
      <c r="M37" s="33">
        <v>3.28</v>
      </c>
      <c r="N37" s="33">
        <v>3.97</v>
      </c>
      <c r="O37" s="33">
        <v>21.26</v>
      </c>
      <c r="P37" s="33">
        <v>6.61</v>
      </c>
      <c r="Q37" s="33">
        <v>46.37</v>
      </c>
      <c r="R37" s="33">
        <v>51.08</v>
      </c>
      <c r="S37" s="33">
        <v>93.5</v>
      </c>
    </row>
    <row r="38" spans="1:19" ht="15.75" thickBot="1" x14ac:dyDescent="0.3">
      <c r="A38" s="31" t="s">
        <v>58</v>
      </c>
      <c r="B38" s="33">
        <v>14.24</v>
      </c>
      <c r="C38" s="33">
        <v>68.02</v>
      </c>
      <c r="D38" s="33">
        <v>35.49</v>
      </c>
      <c r="E38" s="33">
        <v>6.92</v>
      </c>
      <c r="F38" s="33">
        <v>9.2200000000000006</v>
      </c>
      <c r="G38" s="33">
        <v>1.58</v>
      </c>
      <c r="H38" s="33">
        <v>6.86</v>
      </c>
      <c r="I38" s="33">
        <v>6.59</v>
      </c>
      <c r="J38" s="33">
        <v>35.340000000000003</v>
      </c>
      <c r="K38" s="33">
        <v>1.06</v>
      </c>
      <c r="L38" s="33">
        <v>0.06</v>
      </c>
      <c r="M38" s="33">
        <v>3.38</v>
      </c>
      <c r="N38" s="33">
        <v>4.07</v>
      </c>
      <c r="O38" s="33">
        <v>21.68</v>
      </c>
      <c r="P38" s="33">
        <v>7.19</v>
      </c>
      <c r="Q38" s="33">
        <v>53.73</v>
      </c>
      <c r="R38" s="33">
        <v>59.95</v>
      </c>
      <c r="S38" s="33">
        <v>112.17</v>
      </c>
    </row>
    <row r="39" spans="1:19" ht="15.75" thickBot="1" x14ac:dyDescent="0.3">
      <c r="A39" s="31" t="s">
        <v>59</v>
      </c>
      <c r="B39" s="33">
        <v>14.98</v>
      </c>
      <c r="C39" s="33">
        <v>72.72</v>
      </c>
      <c r="D39" s="33">
        <v>37.64</v>
      </c>
      <c r="E39" s="33">
        <v>7.39</v>
      </c>
      <c r="F39" s="33">
        <v>9.69</v>
      </c>
      <c r="G39" s="33">
        <v>1.66</v>
      </c>
      <c r="H39" s="33">
        <v>7.19</v>
      </c>
      <c r="I39" s="33">
        <v>6.92</v>
      </c>
      <c r="J39" s="33">
        <v>37.020000000000003</v>
      </c>
      <c r="K39" s="33">
        <v>1.07</v>
      </c>
      <c r="L39" s="33">
        <v>0.06</v>
      </c>
      <c r="M39" s="33">
        <v>3.42</v>
      </c>
      <c r="N39" s="33">
        <v>4.1100000000000003</v>
      </c>
      <c r="O39" s="33">
        <v>21.87</v>
      </c>
      <c r="P39" s="33">
        <v>7.44</v>
      </c>
      <c r="Q39" s="33">
        <v>56.96</v>
      </c>
      <c r="R39" s="33">
        <v>63.85</v>
      </c>
      <c r="S39" s="33">
        <v>120.39</v>
      </c>
    </row>
    <row r="40" spans="1:19" ht="15.75" thickBot="1" x14ac:dyDescent="0.3">
      <c r="A40" s="31" t="s">
        <v>60</v>
      </c>
      <c r="B40" s="33">
        <v>13.32</v>
      </c>
      <c r="C40" s="33">
        <v>62.18</v>
      </c>
      <c r="D40" s="33">
        <v>32.82</v>
      </c>
      <c r="E40" s="33">
        <v>6.33</v>
      </c>
      <c r="F40" s="33">
        <v>8.6300000000000008</v>
      </c>
      <c r="G40" s="33">
        <v>1.48</v>
      </c>
      <c r="H40" s="33">
        <v>6.44</v>
      </c>
      <c r="I40" s="33">
        <v>6.18</v>
      </c>
      <c r="J40" s="33">
        <v>33.25</v>
      </c>
      <c r="K40" s="33">
        <v>1.06</v>
      </c>
      <c r="L40" s="33">
        <v>0.06</v>
      </c>
      <c r="M40" s="33">
        <v>3.32</v>
      </c>
      <c r="N40" s="33">
        <v>4.01</v>
      </c>
      <c r="O40" s="33">
        <v>21.45</v>
      </c>
      <c r="P40" s="33">
        <v>6.87</v>
      </c>
      <c r="Q40" s="33">
        <v>49.71</v>
      </c>
      <c r="R40" s="33">
        <v>55.1</v>
      </c>
      <c r="S40" s="33">
        <v>101.97</v>
      </c>
    </row>
    <row r="41" spans="1:19" ht="15.75" thickBot="1" x14ac:dyDescent="0.3">
      <c r="A41" s="31" t="s">
        <v>61</v>
      </c>
      <c r="B41" s="33">
        <v>10.08</v>
      </c>
      <c r="C41" s="33">
        <v>41.56</v>
      </c>
      <c r="D41" s="33">
        <v>23.39</v>
      </c>
      <c r="E41" s="33">
        <v>4.2699999999999996</v>
      </c>
      <c r="F41" s="33">
        <v>6.57</v>
      </c>
      <c r="G41" s="33">
        <v>1.1299999999999999</v>
      </c>
      <c r="H41" s="33">
        <v>4.9800000000000004</v>
      </c>
      <c r="I41" s="33">
        <v>4.7300000000000004</v>
      </c>
      <c r="J41" s="33">
        <v>25.88</v>
      </c>
      <c r="K41" s="33">
        <v>1.02</v>
      </c>
      <c r="L41" s="33">
        <v>0.05</v>
      </c>
      <c r="M41" s="33">
        <v>3.13</v>
      </c>
      <c r="N41" s="33">
        <v>3.82</v>
      </c>
      <c r="O41" s="33">
        <v>20.62</v>
      </c>
      <c r="P41" s="33">
        <v>5.76</v>
      </c>
      <c r="Q41" s="33">
        <v>35.5</v>
      </c>
      <c r="R41" s="33">
        <v>37.979999999999997</v>
      </c>
      <c r="S41" s="33">
        <v>65.92</v>
      </c>
    </row>
    <row r="42" spans="1:19" ht="15.75" thickBot="1" x14ac:dyDescent="0.3">
      <c r="A42" s="31" t="s">
        <v>62</v>
      </c>
      <c r="B42" s="33">
        <v>12.72</v>
      </c>
      <c r="C42" s="33">
        <v>58.35</v>
      </c>
      <c r="D42" s="33">
        <v>31.07</v>
      </c>
      <c r="E42" s="33">
        <v>5.95</v>
      </c>
      <c r="F42" s="33">
        <v>8.25</v>
      </c>
      <c r="G42" s="33">
        <v>1.42</v>
      </c>
      <c r="H42" s="33">
        <v>6.17</v>
      </c>
      <c r="I42" s="33">
        <v>5.91</v>
      </c>
      <c r="J42" s="33">
        <v>31.88</v>
      </c>
      <c r="K42" s="33">
        <v>1.05</v>
      </c>
      <c r="L42" s="33">
        <v>0.06</v>
      </c>
      <c r="M42" s="33">
        <v>3.29</v>
      </c>
      <c r="N42" s="33">
        <v>3.98</v>
      </c>
      <c r="O42" s="33">
        <v>21.3</v>
      </c>
      <c r="P42" s="33">
        <v>6.67</v>
      </c>
      <c r="Q42" s="33">
        <v>47.07</v>
      </c>
      <c r="R42" s="33">
        <v>51.92</v>
      </c>
      <c r="S42" s="33">
        <v>95.28</v>
      </c>
    </row>
    <row r="43" spans="1:19" ht="15.75" thickBot="1" x14ac:dyDescent="0.3">
      <c r="A43" s="31" t="s">
        <v>63</v>
      </c>
      <c r="B43" s="33">
        <v>6.97</v>
      </c>
      <c r="C43" s="33">
        <v>21.79</v>
      </c>
      <c r="D43" s="33">
        <v>14.35</v>
      </c>
      <c r="E43" s="33">
        <v>2.29</v>
      </c>
      <c r="F43" s="33">
        <v>4.59</v>
      </c>
      <c r="G43" s="33">
        <v>0.78</v>
      </c>
      <c r="H43" s="33">
        <v>3.58</v>
      </c>
      <c r="I43" s="33">
        <v>3.34</v>
      </c>
      <c r="J43" s="33">
        <v>18.809999999999999</v>
      </c>
      <c r="K43" s="33">
        <v>0.99</v>
      </c>
      <c r="L43" s="33">
        <v>0.05</v>
      </c>
      <c r="M43" s="33">
        <v>2.94</v>
      </c>
      <c r="N43" s="33">
        <v>3.63</v>
      </c>
      <c r="O43" s="33">
        <v>19.829999999999998</v>
      </c>
      <c r="P43" s="33">
        <v>4.7</v>
      </c>
      <c r="Q43" s="33">
        <v>21.88</v>
      </c>
      <c r="R43" s="33">
        <v>21.56</v>
      </c>
      <c r="S43" s="33">
        <v>31.35</v>
      </c>
    </row>
    <row r="44" spans="1:19" ht="15.75" thickBot="1" x14ac:dyDescent="0.3">
      <c r="A44" s="31" t="s">
        <v>64</v>
      </c>
      <c r="B44" s="33">
        <v>11.34</v>
      </c>
      <c r="C44" s="33">
        <v>49.56</v>
      </c>
      <c r="D44" s="33">
        <v>27.05</v>
      </c>
      <c r="E44" s="33">
        <v>5.07</v>
      </c>
      <c r="F44" s="33">
        <v>7.37</v>
      </c>
      <c r="G44" s="33">
        <v>1.26</v>
      </c>
      <c r="H44" s="33">
        <v>5.55</v>
      </c>
      <c r="I44" s="33">
        <v>5.29</v>
      </c>
      <c r="J44" s="33">
        <v>28.74</v>
      </c>
      <c r="K44" s="33">
        <v>1.04</v>
      </c>
      <c r="L44" s="33">
        <v>0.05</v>
      </c>
      <c r="M44" s="33">
        <v>3.2</v>
      </c>
      <c r="N44" s="33">
        <v>3.89</v>
      </c>
      <c r="O44" s="33">
        <v>20.94</v>
      </c>
      <c r="P44" s="33">
        <v>6.19</v>
      </c>
      <c r="Q44" s="33">
        <v>41.01</v>
      </c>
      <c r="R44" s="33">
        <v>44.62</v>
      </c>
      <c r="S44" s="33">
        <v>79.900000000000006</v>
      </c>
    </row>
    <row r="45" spans="1:19" ht="15.75" thickBot="1" x14ac:dyDescent="0.3">
      <c r="A45" s="31" t="s">
        <v>65</v>
      </c>
      <c r="B45" s="33">
        <v>12</v>
      </c>
      <c r="C45" s="33">
        <v>53.78</v>
      </c>
      <c r="D45" s="33">
        <v>28.98</v>
      </c>
      <c r="E45" s="33">
        <v>5.49</v>
      </c>
      <c r="F45" s="33">
        <v>7.79</v>
      </c>
      <c r="G45" s="33">
        <v>1.34</v>
      </c>
      <c r="H45" s="33">
        <v>5.85</v>
      </c>
      <c r="I45" s="33">
        <v>5.59</v>
      </c>
      <c r="J45" s="33">
        <v>30.25</v>
      </c>
      <c r="K45" s="33">
        <v>1.04</v>
      </c>
      <c r="L45" s="33">
        <v>0.05</v>
      </c>
      <c r="M45" s="33">
        <v>3.24</v>
      </c>
      <c r="N45" s="33">
        <v>3.93</v>
      </c>
      <c r="O45" s="33">
        <v>21.11</v>
      </c>
      <c r="P45" s="33">
        <v>6.42</v>
      </c>
      <c r="Q45" s="33">
        <v>43.92</v>
      </c>
      <c r="R45" s="33">
        <v>48.13</v>
      </c>
      <c r="S45" s="33">
        <v>87.28</v>
      </c>
    </row>
    <row r="46" spans="1:19" ht="15.75" thickBot="1" x14ac:dyDescent="0.3">
      <c r="A46" s="31" t="s">
        <v>66</v>
      </c>
      <c r="B46" s="33">
        <v>12.31</v>
      </c>
      <c r="C46" s="33">
        <v>55.75</v>
      </c>
      <c r="D46" s="33">
        <v>29.88</v>
      </c>
      <c r="E46" s="33">
        <v>5.69</v>
      </c>
      <c r="F46" s="33">
        <v>7.99</v>
      </c>
      <c r="G46" s="33">
        <v>1.37</v>
      </c>
      <c r="H46" s="33">
        <v>5.99</v>
      </c>
      <c r="I46" s="33">
        <v>5.72</v>
      </c>
      <c r="J46" s="33">
        <v>30.95</v>
      </c>
      <c r="K46" s="33">
        <v>1.05</v>
      </c>
      <c r="L46" s="33">
        <v>0.06</v>
      </c>
      <c r="M46" s="33">
        <v>3.26</v>
      </c>
      <c r="N46" s="33">
        <v>3.95</v>
      </c>
      <c r="O46" s="33">
        <v>21.19</v>
      </c>
      <c r="P46" s="33">
        <v>6.53</v>
      </c>
      <c r="Q46" s="33">
        <v>45.28</v>
      </c>
      <c r="R46" s="33">
        <v>49.77</v>
      </c>
      <c r="S46" s="33">
        <v>90.73</v>
      </c>
    </row>
    <row r="47" spans="1:19" ht="15.75" thickBot="1" x14ac:dyDescent="0.3">
      <c r="A47" s="31" t="s">
        <v>67</v>
      </c>
      <c r="B47" s="33">
        <v>13.49</v>
      </c>
      <c r="C47" s="33">
        <v>63.25</v>
      </c>
      <c r="D47" s="33">
        <v>33.31</v>
      </c>
      <c r="E47" s="33">
        <v>6.44</v>
      </c>
      <c r="F47" s="33">
        <v>8.74</v>
      </c>
      <c r="G47" s="33">
        <v>1.5</v>
      </c>
      <c r="H47" s="33">
        <v>6.52</v>
      </c>
      <c r="I47" s="33">
        <v>6.25</v>
      </c>
      <c r="J47" s="33">
        <v>33.630000000000003</v>
      </c>
      <c r="K47" s="33">
        <v>1.06</v>
      </c>
      <c r="L47" s="33">
        <v>0.06</v>
      </c>
      <c r="M47" s="33">
        <v>3.33</v>
      </c>
      <c r="N47" s="33">
        <v>4.0199999999999996</v>
      </c>
      <c r="O47" s="33">
        <v>21.49</v>
      </c>
      <c r="P47" s="33">
        <v>6.93</v>
      </c>
      <c r="Q47" s="33">
        <v>50.44</v>
      </c>
      <c r="R47" s="33">
        <v>55.99</v>
      </c>
      <c r="S47" s="33">
        <v>103.84</v>
      </c>
    </row>
    <row r="48" spans="1:19" ht="15.75" thickBot="1" x14ac:dyDescent="0.3">
      <c r="A48" s="31" t="s">
        <v>68</v>
      </c>
      <c r="B48" s="33">
        <v>10.4</v>
      </c>
      <c r="C48" s="33">
        <v>43.61</v>
      </c>
      <c r="D48" s="33">
        <v>24.33</v>
      </c>
      <c r="E48" s="33">
        <v>4.4800000000000004</v>
      </c>
      <c r="F48" s="33">
        <v>6.78</v>
      </c>
      <c r="G48" s="33">
        <v>1.1599999999999999</v>
      </c>
      <c r="H48" s="33">
        <v>5.13</v>
      </c>
      <c r="I48" s="33">
        <v>4.87</v>
      </c>
      <c r="J48" s="33">
        <v>26.61</v>
      </c>
      <c r="K48" s="33">
        <v>1.03</v>
      </c>
      <c r="L48" s="33">
        <v>0.05</v>
      </c>
      <c r="M48" s="33">
        <v>3.15</v>
      </c>
      <c r="N48" s="33">
        <v>3.84</v>
      </c>
      <c r="O48" s="33">
        <v>20.71</v>
      </c>
      <c r="P48" s="33">
        <v>5.87</v>
      </c>
      <c r="Q48" s="33">
        <v>36.909999999999997</v>
      </c>
      <c r="R48" s="33">
        <v>39.69</v>
      </c>
      <c r="S48" s="33">
        <v>69.510000000000005</v>
      </c>
    </row>
    <row r="49" spans="1:19" ht="15.75" thickBot="1" x14ac:dyDescent="0.3">
      <c r="A49" s="31" t="s">
        <v>69</v>
      </c>
      <c r="B49" s="33">
        <v>11.92</v>
      </c>
      <c r="C49" s="33">
        <v>53.24</v>
      </c>
      <c r="D49" s="33">
        <v>28.73</v>
      </c>
      <c r="E49" s="33">
        <v>5.44</v>
      </c>
      <c r="F49" s="33">
        <v>7.74</v>
      </c>
      <c r="G49" s="33">
        <v>1.33</v>
      </c>
      <c r="H49" s="33">
        <v>5.81</v>
      </c>
      <c r="I49" s="33">
        <v>5.55</v>
      </c>
      <c r="J49" s="33">
        <v>30.05</v>
      </c>
      <c r="K49" s="33">
        <v>1.04</v>
      </c>
      <c r="L49" s="33">
        <v>0.05</v>
      </c>
      <c r="M49" s="33">
        <v>3.24</v>
      </c>
      <c r="N49" s="33">
        <v>3.93</v>
      </c>
      <c r="O49" s="33">
        <v>21.09</v>
      </c>
      <c r="P49" s="33">
        <v>6.39</v>
      </c>
      <c r="Q49" s="33">
        <v>43.55</v>
      </c>
      <c r="R49" s="33">
        <v>47.68</v>
      </c>
      <c r="S49" s="33">
        <v>86.34</v>
      </c>
    </row>
    <row r="50" spans="1:19" ht="15.75" thickBot="1" x14ac:dyDescent="0.3">
      <c r="A50" s="31" t="s">
        <v>70</v>
      </c>
      <c r="B50" s="33">
        <v>11.23</v>
      </c>
      <c r="C50" s="33">
        <v>48.87</v>
      </c>
      <c r="D50" s="33">
        <v>26.73</v>
      </c>
      <c r="E50" s="33">
        <v>5</v>
      </c>
      <c r="F50" s="33">
        <v>7.3</v>
      </c>
      <c r="G50" s="33">
        <v>1.25</v>
      </c>
      <c r="H50" s="33">
        <v>5.5</v>
      </c>
      <c r="I50" s="33">
        <v>5.24</v>
      </c>
      <c r="J50" s="33">
        <v>28.49</v>
      </c>
      <c r="K50" s="33">
        <v>1.03</v>
      </c>
      <c r="L50" s="33">
        <v>0.05</v>
      </c>
      <c r="M50" s="33">
        <v>3.2</v>
      </c>
      <c r="N50" s="33">
        <v>3.89</v>
      </c>
      <c r="O50" s="33">
        <v>20.92</v>
      </c>
      <c r="P50" s="33">
        <v>6.16</v>
      </c>
      <c r="Q50" s="33">
        <v>40.53</v>
      </c>
      <c r="R50" s="33">
        <v>44.05</v>
      </c>
      <c r="S50" s="33">
        <v>78.69</v>
      </c>
    </row>
    <row r="51" spans="1:19" ht="15.75" thickBot="1" x14ac:dyDescent="0.3">
      <c r="A51" s="31" t="s">
        <v>71</v>
      </c>
      <c r="B51" s="33">
        <v>19.399999999999999</v>
      </c>
      <c r="C51" s="33">
        <v>100.84</v>
      </c>
      <c r="D51" s="33">
        <v>50.49</v>
      </c>
      <c r="E51" s="33">
        <v>10.199999999999999</v>
      </c>
      <c r="F51" s="33">
        <v>12.5</v>
      </c>
      <c r="G51" s="33">
        <v>2.15</v>
      </c>
      <c r="H51" s="33">
        <v>9.19</v>
      </c>
      <c r="I51" s="33">
        <v>8.89</v>
      </c>
      <c r="J51" s="33">
        <v>47.07</v>
      </c>
      <c r="K51" s="33">
        <v>1.1200000000000001</v>
      </c>
      <c r="L51" s="33">
        <v>0.06</v>
      </c>
      <c r="M51" s="33">
        <v>3.7</v>
      </c>
      <c r="N51" s="33">
        <v>4.3899999999999997</v>
      </c>
      <c r="O51" s="33">
        <v>23</v>
      </c>
      <c r="P51" s="33">
        <v>8.9600000000000009</v>
      </c>
      <c r="Q51" s="33">
        <v>76.34</v>
      </c>
      <c r="R51" s="33">
        <v>87.2</v>
      </c>
      <c r="S51" s="33">
        <v>169.55</v>
      </c>
    </row>
    <row r="52" spans="1:19" ht="23.25" thickBot="1" x14ac:dyDescent="0.3">
      <c r="A52" s="35" t="s">
        <v>72</v>
      </c>
      <c r="B52" s="33">
        <v>16.77</v>
      </c>
      <c r="C52" s="33">
        <v>84.12</v>
      </c>
      <c r="D52" s="33">
        <v>42.85</v>
      </c>
      <c r="E52" s="33">
        <v>8.5299999999999994</v>
      </c>
      <c r="F52" s="33">
        <v>10.83</v>
      </c>
      <c r="G52" s="33">
        <v>1.86</v>
      </c>
      <c r="H52" s="33">
        <v>8</v>
      </c>
      <c r="I52" s="33">
        <v>7.72</v>
      </c>
      <c r="J52" s="33">
        <v>41.1</v>
      </c>
      <c r="K52" s="33">
        <v>1.0900000000000001</v>
      </c>
      <c r="L52" s="33">
        <v>0.06</v>
      </c>
      <c r="M52" s="33">
        <v>3.53</v>
      </c>
      <c r="N52" s="33">
        <v>4.22</v>
      </c>
      <c r="O52" s="33">
        <v>22.33</v>
      </c>
      <c r="P52" s="33">
        <v>8.0500000000000007</v>
      </c>
      <c r="Q52" s="33">
        <v>64.819999999999993</v>
      </c>
      <c r="R52" s="33">
        <v>73.319999999999993</v>
      </c>
      <c r="S52" s="33">
        <v>140.33000000000001</v>
      </c>
    </row>
    <row r="53" spans="1:19" ht="15.75" thickBot="1" x14ac:dyDescent="0.3">
      <c r="A53" s="35" t="s">
        <v>73</v>
      </c>
      <c r="B53" s="33">
        <v>11.36</v>
      </c>
      <c r="C53" s="33">
        <v>49.68</v>
      </c>
      <c r="D53" s="33">
        <v>27.1</v>
      </c>
      <c r="E53" s="33">
        <v>5.08</v>
      </c>
      <c r="F53" s="33">
        <v>7.38</v>
      </c>
      <c r="G53" s="33">
        <v>1.27</v>
      </c>
      <c r="H53" s="33">
        <v>5.56</v>
      </c>
      <c r="I53" s="33">
        <v>5.3</v>
      </c>
      <c r="J53" s="33">
        <v>28.78</v>
      </c>
      <c r="K53" s="33">
        <v>1.04</v>
      </c>
      <c r="L53" s="33">
        <v>0.05</v>
      </c>
      <c r="M53" s="33">
        <v>3.2</v>
      </c>
      <c r="N53" s="33">
        <v>3.89</v>
      </c>
      <c r="O53" s="33">
        <v>20.95</v>
      </c>
      <c r="P53" s="33">
        <v>6.2</v>
      </c>
      <c r="Q53" s="33">
        <v>41.09</v>
      </c>
      <c r="R53" s="33">
        <v>44.72</v>
      </c>
      <c r="S53" s="33">
        <v>80.11</v>
      </c>
    </row>
    <row r="54" spans="1:19" ht="23.25" thickBot="1" x14ac:dyDescent="0.3">
      <c r="A54" s="35" t="s">
        <v>74</v>
      </c>
      <c r="B54" s="33">
        <v>16.53</v>
      </c>
      <c r="C54" s="33">
        <v>82.59</v>
      </c>
      <c r="D54" s="33">
        <v>42.15</v>
      </c>
      <c r="E54" s="33">
        <v>8.3800000000000008</v>
      </c>
      <c r="F54" s="33">
        <v>10.67</v>
      </c>
      <c r="G54" s="33">
        <v>1.83</v>
      </c>
      <c r="H54" s="33">
        <v>7.89</v>
      </c>
      <c r="I54" s="33">
        <v>7.61</v>
      </c>
      <c r="J54" s="33">
        <v>40.549999999999997</v>
      </c>
      <c r="K54" s="33">
        <v>1.0900000000000001</v>
      </c>
      <c r="L54" s="33">
        <v>0.06</v>
      </c>
      <c r="M54" s="33">
        <v>3.52</v>
      </c>
      <c r="N54" s="33">
        <v>4.21</v>
      </c>
      <c r="O54" s="33">
        <v>22.27</v>
      </c>
      <c r="P54" s="33">
        <v>7.97</v>
      </c>
      <c r="Q54" s="33">
        <v>63.77</v>
      </c>
      <c r="R54" s="33">
        <v>72.05</v>
      </c>
      <c r="S54" s="33">
        <v>137.65</v>
      </c>
    </row>
    <row r="55" spans="1:19" ht="15.75" thickBot="1" x14ac:dyDescent="0.3">
      <c r="A55" s="35" t="s">
        <v>75</v>
      </c>
      <c r="B55" s="33">
        <v>11.24</v>
      </c>
      <c r="C55" s="33">
        <v>48.91</v>
      </c>
      <c r="D55" s="33">
        <v>26.75</v>
      </c>
      <c r="E55" s="33">
        <v>5.01</v>
      </c>
      <c r="F55" s="33">
        <v>7.31</v>
      </c>
      <c r="G55" s="33">
        <v>1.25</v>
      </c>
      <c r="H55" s="33">
        <v>5.5</v>
      </c>
      <c r="I55" s="33">
        <v>5.24</v>
      </c>
      <c r="J55" s="33">
        <v>28.51</v>
      </c>
      <c r="K55" s="33">
        <v>1.03</v>
      </c>
      <c r="L55" s="33">
        <v>0.05</v>
      </c>
      <c r="M55" s="33">
        <v>3.2</v>
      </c>
      <c r="N55" s="33">
        <v>3.89</v>
      </c>
      <c r="O55" s="33">
        <v>20.92</v>
      </c>
      <c r="P55" s="33">
        <v>6.16</v>
      </c>
      <c r="Q55" s="33">
        <v>40.57</v>
      </c>
      <c r="R55" s="33">
        <v>44.09</v>
      </c>
      <c r="S55" s="33">
        <v>78.78</v>
      </c>
    </row>
    <row r="56" spans="1:19" ht="15.75" thickBot="1" x14ac:dyDescent="0.3">
      <c r="A56" s="35" t="s">
        <v>76</v>
      </c>
      <c r="B56" s="33">
        <v>12.44</v>
      </c>
      <c r="C56" s="33">
        <v>56.57</v>
      </c>
      <c r="D56" s="33">
        <v>30.25</v>
      </c>
      <c r="E56" s="33">
        <v>5.77</v>
      </c>
      <c r="F56" s="33">
        <v>8.07</v>
      </c>
      <c r="G56" s="33">
        <v>1.38</v>
      </c>
      <c r="H56" s="33">
        <v>6.05</v>
      </c>
      <c r="I56" s="33">
        <v>5.78</v>
      </c>
      <c r="J56" s="33">
        <v>31.24</v>
      </c>
      <c r="K56" s="33">
        <v>1.05</v>
      </c>
      <c r="L56" s="33">
        <v>0.06</v>
      </c>
      <c r="M56" s="33">
        <v>3.27</v>
      </c>
      <c r="N56" s="33">
        <v>3.96</v>
      </c>
      <c r="O56" s="33">
        <v>21.22</v>
      </c>
      <c r="P56" s="33">
        <v>6.57</v>
      </c>
      <c r="Q56" s="33">
        <v>45.84</v>
      </c>
      <c r="R56" s="33">
        <v>50.44</v>
      </c>
      <c r="S56" s="33">
        <v>92.16</v>
      </c>
    </row>
    <row r="57" spans="1:19" ht="15.75" thickBot="1" x14ac:dyDescent="0.3">
      <c r="A57" s="35" t="s">
        <v>77</v>
      </c>
      <c r="B57" s="33">
        <v>14.91</v>
      </c>
      <c r="C57" s="33">
        <v>72.31</v>
      </c>
      <c r="D57" s="33">
        <v>37.450000000000003</v>
      </c>
      <c r="E57" s="33">
        <v>7.35</v>
      </c>
      <c r="F57" s="33">
        <v>9.65</v>
      </c>
      <c r="G57" s="33">
        <v>1.66</v>
      </c>
      <c r="H57" s="33">
        <v>7.16</v>
      </c>
      <c r="I57" s="33">
        <v>6.89</v>
      </c>
      <c r="J57" s="33">
        <v>36.869999999999997</v>
      </c>
      <c r="K57" s="33">
        <v>1.07</v>
      </c>
      <c r="L57" s="33">
        <v>0.06</v>
      </c>
      <c r="M57" s="33">
        <v>3.42</v>
      </c>
      <c r="N57" s="33">
        <v>4.1100000000000003</v>
      </c>
      <c r="O57" s="33">
        <v>21.85</v>
      </c>
      <c r="P57" s="33">
        <v>7.42</v>
      </c>
      <c r="Q57" s="33">
        <v>56.69</v>
      </c>
      <c r="R57" s="33">
        <v>63.52</v>
      </c>
      <c r="S57" s="33">
        <v>119.68</v>
      </c>
    </row>
    <row r="58" spans="1:19" ht="15.75" thickBot="1" x14ac:dyDescent="0.3">
      <c r="A58" s="35" t="s">
        <v>78</v>
      </c>
      <c r="B58" s="33">
        <v>12.21</v>
      </c>
      <c r="C58" s="33">
        <v>55.12</v>
      </c>
      <c r="D58" s="33">
        <v>29.59</v>
      </c>
      <c r="E58" s="33">
        <v>5.63</v>
      </c>
      <c r="F58" s="33">
        <v>7.93</v>
      </c>
      <c r="G58" s="33">
        <v>1.36</v>
      </c>
      <c r="H58" s="33">
        <v>5.94</v>
      </c>
      <c r="I58" s="33">
        <v>5.68</v>
      </c>
      <c r="J58" s="33">
        <v>30.72</v>
      </c>
      <c r="K58" s="33">
        <v>1.04</v>
      </c>
      <c r="L58" s="33">
        <v>0.05</v>
      </c>
      <c r="M58" s="33">
        <v>3.26</v>
      </c>
      <c r="N58" s="33">
        <v>3.95</v>
      </c>
      <c r="O58" s="33">
        <v>21.17</v>
      </c>
      <c r="P58" s="33">
        <v>6.49</v>
      </c>
      <c r="Q58" s="33">
        <v>44.84</v>
      </c>
      <c r="R58" s="33">
        <v>49.24</v>
      </c>
      <c r="S58" s="33">
        <v>89.62</v>
      </c>
    </row>
    <row r="59" spans="1:19" ht="15.75" thickBot="1" x14ac:dyDescent="0.3">
      <c r="A59" s="35" t="s">
        <v>79</v>
      </c>
      <c r="B59" s="33">
        <v>6.72</v>
      </c>
      <c r="C59" s="33">
        <v>20.149999999999999</v>
      </c>
      <c r="D59" s="33">
        <v>13.61</v>
      </c>
      <c r="E59" s="33">
        <v>2.13</v>
      </c>
      <c r="F59" s="33">
        <v>4.43</v>
      </c>
      <c r="G59" s="33">
        <v>0.76</v>
      </c>
      <c r="H59" s="33">
        <v>3.46</v>
      </c>
      <c r="I59" s="33">
        <v>3.22</v>
      </c>
      <c r="J59" s="33">
        <v>18.22</v>
      </c>
      <c r="K59" s="33">
        <v>0.99</v>
      </c>
      <c r="L59" s="33">
        <v>0.05</v>
      </c>
      <c r="M59" s="33">
        <v>2.92</v>
      </c>
      <c r="N59" s="33">
        <v>3.61</v>
      </c>
      <c r="O59" s="33">
        <v>19.77</v>
      </c>
      <c r="P59" s="33">
        <v>4.6100000000000003</v>
      </c>
      <c r="Q59" s="33">
        <v>20.76</v>
      </c>
      <c r="R59" s="33">
        <v>20.21</v>
      </c>
      <c r="S59" s="33">
        <v>28.49</v>
      </c>
    </row>
    <row r="60" spans="1:19" ht="15.75" thickBot="1" x14ac:dyDescent="0.3">
      <c r="A60" s="35" t="s">
        <v>80</v>
      </c>
      <c r="B60" s="33">
        <v>10.85</v>
      </c>
      <c r="C60" s="33">
        <v>46.44</v>
      </c>
      <c r="D60" s="33">
        <v>25.62</v>
      </c>
      <c r="E60" s="33">
        <v>4.76</v>
      </c>
      <c r="F60" s="33">
        <v>7.06</v>
      </c>
      <c r="G60" s="33">
        <v>1.21</v>
      </c>
      <c r="H60" s="33">
        <v>5.33</v>
      </c>
      <c r="I60" s="33">
        <v>5.07</v>
      </c>
      <c r="J60" s="33">
        <v>27.62</v>
      </c>
      <c r="K60" s="33">
        <v>1.03</v>
      </c>
      <c r="L60" s="33">
        <v>0.05</v>
      </c>
      <c r="M60" s="33">
        <v>3.17</v>
      </c>
      <c r="N60" s="33">
        <v>3.86</v>
      </c>
      <c r="O60" s="33">
        <v>20.82</v>
      </c>
      <c r="P60" s="33">
        <v>6.03</v>
      </c>
      <c r="Q60" s="33">
        <v>38.86</v>
      </c>
      <c r="R60" s="33">
        <v>42.03</v>
      </c>
      <c r="S60" s="33">
        <v>74.45</v>
      </c>
    </row>
    <row r="61" spans="1:19" ht="23.25" thickBot="1" x14ac:dyDescent="0.3">
      <c r="A61" s="35" t="s">
        <v>81</v>
      </c>
      <c r="B61" s="33">
        <v>15.33</v>
      </c>
      <c r="C61" s="33">
        <v>78.09</v>
      </c>
      <c r="D61" s="33">
        <v>38.64</v>
      </c>
      <c r="E61" s="33">
        <v>7.28</v>
      </c>
      <c r="F61" s="33">
        <v>9.91</v>
      </c>
      <c r="G61" s="33">
        <v>1.7</v>
      </c>
      <c r="H61" s="33">
        <v>7.15</v>
      </c>
      <c r="I61" s="33">
        <v>7.52</v>
      </c>
      <c r="J61" s="33">
        <v>37.82</v>
      </c>
      <c r="K61" s="33">
        <v>1.08</v>
      </c>
      <c r="L61" s="33">
        <v>0.08</v>
      </c>
      <c r="M61" s="33">
        <v>3.16</v>
      </c>
      <c r="N61" s="33">
        <v>4.18</v>
      </c>
      <c r="O61" s="33">
        <v>22.46</v>
      </c>
      <c r="P61" s="33">
        <v>7.56</v>
      </c>
      <c r="Q61" s="33">
        <v>58.5</v>
      </c>
      <c r="R61" s="33">
        <v>65.709999999999994</v>
      </c>
      <c r="S61" s="33">
        <v>124.29</v>
      </c>
    </row>
    <row r="62" spans="1:19" ht="15.75" thickBot="1" x14ac:dyDescent="0.3">
      <c r="A62" s="35" t="s">
        <v>82</v>
      </c>
      <c r="B62" s="33">
        <v>15.22</v>
      </c>
      <c r="C62" s="33">
        <v>74.27</v>
      </c>
      <c r="D62" s="33">
        <v>38.340000000000003</v>
      </c>
      <c r="E62" s="33">
        <v>7.54</v>
      </c>
      <c r="F62" s="33">
        <v>9.84</v>
      </c>
      <c r="G62" s="33">
        <v>1.69</v>
      </c>
      <c r="H62" s="33">
        <v>7.3</v>
      </c>
      <c r="I62" s="33">
        <v>7.03</v>
      </c>
      <c r="J62" s="33">
        <v>37.57</v>
      </c>
      <c r="K62" s="33">
        <v>1.07</v>
      </c>
      <c r="L62" s="33">
        <v>0.06</v>
      </c>
      <c r="M62" s="33">
        <v>3.44</v>
      </c>
      <c r="N62" s="33">
        <v>4.13</v>
      </c>
      <c r="O62" s="33">
        <v>21.93</v>
      </c>
      <c r="P62" s="33">
        <v>7.52</v>
      </c>
      <c r="Q62" s="33">
        <v>58.03</v>
      </c>
      <c r="R62" s="33">
        <v>65.14</v>
      </c>
      <c r="S62" s="33">
        <v>123.1</v>
      </c>
    </row>
    <row r="63" spans="1:19" ht="21.75" thickBot="1" x14ac:dyDescent="0.3">
      <c r="A63" s="36" t="s">
        <v>83</v>
      </c>
      <c r="B63" s="37">
        <v>8.6</v>
      </c>
      <c r="C63" s="37">
        <v>35.29</v>
      </c>
      <c r="D63" s="37">
        <v>19.07</v>
      </c>
      <c r="E63" s="37">
        <v>3</v>
      </c>
      <c r="F63" s="37">
        <v>5.63</v>
      </c>
      <c r="G63" s="37">
        <v>0.96</v>
      </c>
      <c r="H63" s="37">
        <v>4.1100000000000003</v>
      </c>
      <c r="I63" s="37">
        <v>4.51</v>
      </c>
      <c r="J63" s="37">
        <v>22.51</v>
      </c>
      <c r="K63" s="37">
        <v>1.01</v>
      </c>
      <c r="L63" s="37">
        <v>7.0000000000000007E-2</v>
      </c>
      <c r="M63" s="37">
        <v>2.75</v>
      </c>
      <c r="N63" s="37">
        <v>3.77</v>
      </c>
      <c r="O63" s="37">
        <v>20.75</v>
      </c>
      <c r="P63" s="37">
        <v>5.26</v>
      </c>
      <c r="Q63" s="37">
        <v>29.02</v>
      </c>
      <c r="R63" s="37">
        <v>30.17</v>
      </c>
      <c r="S63" s="37">
        <v>49.46</v>
      </c>
    </row>
    <row r="64" spans="1:19" ht="21.75" thickBot="1" x14ac:dyDescent="0.3">
      <c r="A64" s="38" t="s">
        <v>84</v>
      </c>
      <c r="B64" s="39">
        <v>12.67</v>
      </c>
      <c r="C64" s="39">
        <v>58.03</v>
      </c>
      <c r="D64" s="39">
        <v>30.92</v>
      </c>
      <c r="E64" s="39">
        <v>5.92</v>
      </c>
      <c r="F64" s="39">
        <v>8.2200000000000006</v>
      </c>
      <c r="G64" s="39">
        <v>1.41</v>
      </c>
      <c r="H64" s="39">
        <v>6.15</v>
      </c>
      <c r="I64" s="39">
        <v>5.88</v>
      </c>
      <c r="J64" s="39">
        <v>31.77</v>
      </c>
      <c r="K64" s="39">
        <v>1.05</v>
      </c>
      <c r="L64" s="39">
        <v>0.06</v>
      </c>
      <c r="M64" s="39">
        <v>3.28</v>
      </c>
      <c r="N64" s="39">
        <v>3.97</v>
      </c>
      <c r="O64" s="39">
        <v>21.28</v>
      </c>
      <c r="P64" s="39">
        <v>6.65</v>
      </c>
      <c r="Q64" s="39">
        <v>46.85</v>
      </c>
      <c r="R64" s="39">
        <v>51.66</v>
      </c>
      <c r="S64" s="39">
        <v>94.72</v>
      </c>
    </row>
    <row r="65" spans="1:1" x14ac:dyDescent="0.25">
      <c r="A65" s="9" t="s">
        <v>130</v>
      </c>
    </row>
  </sheetData>
  <sheetProtection algorithmName="SHA-512" hashValue="mKu8eCBBEgQL5CnMg97mNhRNAcMuU+FDDLJ4RevJQhRwsDl0TVPrVZGHemA9ZEfN+mQCa1EAijCaHJjlaHEkqA==" saltValue="oLmKk/cioB59mqiRLHQvN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Outil de conversion</vt:lpstr>
      <vt:lpstr>Guide et exemple</vt:lpstr>
      <vt:lpstr>Feuil3</vt:lpstr>
      <vt:lpstr>Ecoinvent 3.9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2024-12-01T12:22:29Z</dcterms:modified>
</cp:coreProperties>
</file>